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0" windowWidth="17520" windowHeight="11895" tabRatio="673" activeTab="0"/>
  </bookViews>
  <sheets>
    <sheet name="MAESTROS" sheetId="1" r:id="rId1"/>
    <sheet name="P.T.F.PROFESIONAL" sheetId="2" r:id="rId2"/>
    <sheet name="SECUNDARIA" sheetId="3" r:id="rId3"/>
    <sheet name="CATEDRATICOS" sheetId="4" r:id="rId4"/>
    <sheet name="INSPECCION" sheetId="5" r:id="rId5"/>
    <sheet name="COMPLEMENTOS " sheetId="6" r:id="rId6"/>
  </sheets>
  <definedNames>
    <definedName name="_xlnm.Print_Area" localSheetId="3">'CATEDRATICOS'!$A$8:$J$45</definedName>
    <definedName name="_xlnm.Print_Area" localSheetId="0">'MAESTROS'!$A$1:$J$45</definedName>
    <definedName name="_xlnm.Print_Area" localSheetId="1">'P.T.F.PROFESIONAL'!$A$1:$J$44</definedName>
    <definedName name="_xlnm.Print_Area" localSheetId="2">'SECUNDARIA'!$A$8:$J$45</definedName>
  </definedNames>
  <calcPr fullCalcOnLoad="1"/>
</workbook>
</file>

<file path=xl/sharedStrings.xml><?xml version="1.0" encoding="utf-8"?>
<sst xmlns="http://schemas.openxmlformats.org/spreadsheetml/2006/main" count="333" uniqueCount="110">
  <si>
    <t>Sueldo Base</t>
  </si>
  <si>
    <t>Trienios</t>
  </si>
  <si>
    <t>Sexenio 1</t>
  </si>
  <si>
    <t>Sexenio 2</t>
  </si>
  <si>
    <t>Sexenio 3</t>
  </si>
  <si>
    <t>Sexenio 4</t>
  </si>
  <si>
    <t>Sexenio 5</t>
  </si>
  <si>
    <t>INGRESOS BRUTOS POR TODOS LOS CONCEPTOS</t>
  </si>
  <si>
    <t>TOTAL INGRESOS BRUTOS MENSUALES:</t>
  </si>
  <si>
    <t>√</t>
  </si>
  <si>
    <t>TOTAL DESCUENTOS:</t>
  </si>
  <si>
    <t>CADA UNA DE LAS PAGAS EXTRAS</t>
  </si>
  <si>
    <t>TOTAL MENSUAL:</t>
  </si>
  <si>
    <t>PON LA CANTIDAD QUE COBRAS POR CARGO SINGULAR</t>
  </si>
  <si>
    <t>ENERO a DICIEMBRE</t>
  </si>
  <si>
    <t xml:space="preserve">% DE DESCUENTO DE "IRPF" QUE TE APLICAN: </t>
  </si>
  <si>
    <t>% DE DESCUENTO DE "IRPF" QUE TE APLICAN:</t>
  </si>
  <si>
    <t>COMPLEMENTOS POR CARGO DIRECTIVO</t>
  </si>
  <si>
    <t>Centros de educación infantil, Primaria, Especial, adultos y asimilados</t>
  </si>
  <si>
    <t>Colegios Rurales Agrupados</t>
  </si>
  <si>
    <t xml:space="preserve"> Centros de Educación Secundaria, Formación Profesional y asimilados</t>
  </si>
  <si>
    <t>Cargo Académico</t>
  </si>
  <si>
    <t>Mes</t>
  </si>
  <si>
    <t>DIRECTOR</t>
  </si>
  <si>
    <t>A</t>
  </si>
  <si>
    <t>B</t>
  </si>
  <si>
    <t>C</t>
  </si>
  <si>
    <t>D</t>
  </si>
  <si>
    <t>E</t>
  </si>
  <si>
    <t>JEFE DE ESTUDIOS</t>
  </si>
  <si>
    <t>F</t>
  </si>
  <si>
    <t>SECRETARIO</t>
  </si>
  <si>
    <t>TIPOLOGÍA DE LOS CENTROS EDUCATIVOS</t>
  </si>
  <si>
    <t>Centros de Educación Infantil, Primaria, Especial, Adultos y asimilados</t>
  </si>
  <si>
    <t>TIPO</t>
  </si>
  <si>
    <t>UNIDADES</t>
  </si>
  <si>
    <t>ALUMNOS</t>
  </si>
  <si>
    <t>54 o más</t>
  </si>
  <si>
    <t>Más de 1800</t>
  </si>
  <si>
    <t>de 27 a 53 y CEE</t>
  </si>
  <si>
    <t>de 1001 a 1800</t>
  </si>
  <si>
    <t>de 18 a 26</t>
  </si>
  <si>
    <t>de 601 a 1000</t>
  </si>
  <si>
    <t>de 9 a 17</t>
  </si>
  <si>
    <t>menos de 601</t>
  </si>
  <si>
    <t>de 3 a 8</t>
  </si>
  <si>
    <t xml:space="preserve"> 1 o 2</t>
  </si>
  <si>
    <t>DESEMPEÑO DE PUESTOS DE TRABAJO DOCENTES SINGULARES</t>
  </si>
  <si>
    <t>PUESTO</t>
  </si>
  <si>
    <t>MES</t>
  </si>
  <si>
    <t xml:space="preserve"> Director de Centro Rural de Innovación Educativa (CRIER)</t>
  </si>
  <si>
    <t>Secretario del Centro Regional de Formación del Profesorado</t>
  </si>
  <si>
    <t>Orientador en CRA</t>
  </si>
  <si>
    <t>Maestro en CRA</t>
  </si>
  <si>
    <t>Coordinador de Equipos Atención Hospitalaria y Domiciliaria</t>
  </si>
  <si>
    <t>Coordinador del Programa de Recuperación de Pueblos Abandonados</t>
  </si>
  <si>
    <t>Jefe de Residencia Tipo A</t>
  </si>
  <si>
    <t>Jefe de Residencia Tipo B</t>
  </si>
  <si>
    <t>Jefe de Residencia de Centro de Educación Especial</t>
  </si>
  <si>
    <t>Jefe de estudios adjunto</t>
  </si>
  <si>
    <t>Jefe de Departamento</t>
  </si>
  <si>
    <t>Coordinador de Calidad</t>
  </si>
  <si>
    <t>Docente en Equipo Atención Hospitalaria y Domiciliaria</t>
  </si>
  <si>
    <t>Docente en Aula de Centro Penitenciario</t>
  </si>
  <si>
    <t>Docente en Centro de Educación Especial</t>
  </si>
  <si>
    <t>Profesor de área no lingüística en Secciones Europeas (100% de horario lectivo + C1)</t>
  </si>
  <si>
    <t>Asesor Técnico Docente tipo A</t>
  </si>
  <si>
    <t>Asesor Técnico Docente tipo B</t>
  </si>
  <si>
    <t>INSPECCIÓN EDUCATIVA</t>
  </si>
  <si>
    <t>Inspector General de Educación</t>
  </si>
  <si>
    <t>Inspector Central / Jefe de servicio de inspección</t>
  </si>
  <si>
    <t>Inspector de Educación</t>
  </si>
  <si>
    <t>DESCUENTOS</t>
  </si>
  <si>
    <t>** Marca un 1 o un 0 según corresponda</t>
  </si>
  <si>
    <t>MUFACE; DERECHOS PASIVOS; CUOTA OBRERA **</t>
  </si>
  <si>
    <t>PON EL Nº DE TRIENIOS QUE TIENES CUMPLIDOS</t>
  </si>
  <si>
    <t>COMPLEMENTO POR CARGO SINGULAR (Ir a la tabla)</t>
  </si>
  <si>
    <t>Complemento Específico General Docente</t>
  </si>
  <si>
    <t>Complemento Específico Formación Permanente</t>
  </si>
  <si>
    <t>Tipo de Ccentro</t>
  </si>
  <si>
    <t>Acuerdo de 15/01/2019, del Consejo de Gobierno, por el que se aprueba la aplicación de los incrementos salariales previstos en el Real Decreto-Ley 24/2018, de 21 de diciembre,</t>
  </si>
  <si>
    <t>Asesor Lingúístico en Secciones Europeas (100% de horario lectivo + C1)</t>
  </si>
  <si>
    <t>Complemento Específico General Docente*</t>
  </si>
  <si>
    <t>*Compuesto por el Complemento Específico general y el complemento de Comunidad Autónoma</t>
  </si>
  <si>
    <t>PON UN 1 EN LOS SEXENIOS QUE TENGAS CUMPLIDOS</t>
  </si>
  <si>
    <t>Asesor Lingüístico  y Profesor de Área no Lingüística en Secciones Bilingües: El horario sobre el que se aplica este complemento es de 20 horas lectivas. Todo el profesorado que tenga derecho a este complemento, percibirá durante el ejercicio 2019 un importe mínimo de 30,76 euros.</t>
  </si>
  <si>
    <t>COMPRUEBA TU NÓMINA 2019</t>
  </si>
  <si>
    <t>MAESTROS</t>
  </si>
  <si>
    <t>P.T. FORMACIÓN PROFESIONAL</t>
  </si>
  <si>
    <t>SECUNDARIA</t>
  </si>
  <si>
    <t>CATEDRÁTICOS</t>
  </si>
  <si>
    <t>INSPECCIÓN</t>
  </si>
  <si>
    <t>q</t>
  </si>
  <si>
    <t xml:space="preserve">MUFACE (Todos los funcionarios de carrera) </t>
  </si>
  <si>
    <t xml:space="preserve">DERECHOS PASIVOS (F. de carrera anteriores a 2011) </t>
  </si>
  <si>
    <t>CUOTA OBRERA RGSS (F. de carrera posteriores a 2011)</t>
  </si>
  <si>
    <t>CUOTA OBRERA (Funcionarios interinos)</t>
  </si>
  <si>
    <t>Complemento de Destino (nivel 21)</t>
  </si>
  <si>
    <t>Inspector Coordinador</t>
  </si>
  <si>
    <t>Complemento de Destino (nivel 24)</t>
  </si>
  <si>
    <t>Complemento de Destino (nivel 26)</t>
  </si>
  <si>
    <t>actualizado agosto 2019</t>
  </si>
  <si>
    <t>subida  julio19</t>
  </si>
  <si>
    <t>anterior</t>
  </si>
  <si>
    <t>cantidad a 31/12/2018</t>
  </si>
  <si>
    <t>EXTRA subida  julio19</t>
  </si>
  <si>
    <t>EXTRA cantidad a 31/12/2018</t>
  </si>
  <si>
    <t>EXTRA</t>
  </si>
  <si>
    <t>actualizado mayo 2019</t>
  </si>
  <si>
    <t>AÑADE MANUALMENTE (COPIA-PEGA) LA CUANTÍA DEL COMPLEMENTO, EN FUNCIÓN DEL CARGO QUE DESARROLLES, EN LA CASILLA i23 DE LA PESTAÑA CORRESPONDIENTE AL CÁLCULO DE LA NÓMINA POR CUERPO DOCENTE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</si>
</sst>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C0A]_-;\-* #,##0.00\ [$€-C0A]_-;_-* &quot;-&quot;??\ [$€-C0A]_-;_-@_-"/>
    <numFmt numFmtId="167" formatCode="[$-C0A]dddd\,\ dd&quot; de &quot;mmmm&quot; de &quot;yyyy"/>
    <numFmt numFmtId="168" formatCode="00000"/>
    <numFmt numFmtId="169" formatCode="0.0000"/>
    <numFmt numFmtId="170" formatCode="#,##0.00\ &quot;€&quot;"/>
  </numFmts>
  <fonts count="6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color indexed="9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name val="Wingdings 3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6"/>
      <name val="Arial"/>
      <family val="2"/>
    </font>
    <font>
      <b/>
      <sz val="11"/>
      <color indexed="60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Arial Black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 tint="-0.4999699890613556"/>
      <name val="Arial"/>
      <family val="2"/>
    </font>
    <font>
      <b/>
      <sz val="11"/>
      <color rgb="FF9C6500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Arial"/>
      <family val="2"/>
    </font>
    <font>
      <sz val="11"/>
      <color theme="0"/>
      <name val="Arial Black"/>
      <family val="2"/>
    </font>
    <font>
      <b/>
      <i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Alignment="1" applyProtection="1">
      <alignment/>
      <protection/>
    </xf>
    <xf numFmtId="44" fontId="2" fillId="0" borderId="0" xfId="45" applyFont="1" applyAlignment="1" applyProtection="1">
      <alignment/>
      <protection/>
    </xf>
    <xf numFmtId="0" fontId="41" fillId="0" borderId="0" xfId="38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44" fontId="4" fillId="0" borderId="0" xfId="45" applyFont="1" applyFill="1" applyAlignment="1" applyProtection="1">
      <alignment/>
      <protection/>
    </xf>
    <xf numFmtId="44" fontId="1" fillId="0" borderId="0" xfId="45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0" fillId="0" borderId="0" xfId="0" applyNumberFormat="1" applyAlignment="1">
      <alignment/>
    </xf>
    <xf numFmtId="0" fontId="5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70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170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170" fontId="0" fillId="0" borderId="13" xfId="0" applyNumberForma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170" fontId="0" fillId="0" borderId="14" xfId="0" applyNumberForma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8" fontId="0" fillId="0" borderId="10" xfId="0" applyNumberFormat="1" applyBorder="1" applyAlignment="1">
      <alignment wrapText="1"/>
    </xf>
    <xf numFmtId="8" fontId="0" fillId="0" borderId="11" xfId="0" applyNumberFormat="1" applyBorder="1" applyAlignment="1">
      <alignment wrapText="1"/>
    </xf>
    <xf numFmtId="8" fontId="0" fillId="0" borderId="14" xfId="0" applyNumberForma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8" fontId="0" fillId="0" borderId="12" xfId="0" applyNumberFormat="1" applyBorder="1" applyAlignment="1">
      <alignment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4" fontId="8" fillId="33" borderId="18" xfId="45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44" fontId="1" fillId="0" borderId="11" xfId="45" applyFont="1" applyBorder="1" applyAlignment="1" applyProtection="1">
      <alignment vertical="center"/>
      <protection/>
    </xf>
    <xf numFmtId="44" fontId="1" fillId="0" borderId="11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44" fontId="59" fillId="0" borderId="11" xfId="45" applyFont="1" applyBorder="1" applyAlignment="1" applyProtection="1">
      <alignment vertical="center"/>
      <protection/>
    </xf>
    <xf numFmtId="44" fontId="59" fillId="0" borderId="11" xfId="0" applyNumberFormat="1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4" fontId="2" fillId="0" borderId="19" xfId="45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4" fontId="1" fillId="0" borderId="0" xfId="45" applyFont="1" applyBorder="1" applyAlignment="1" applyProtection="1">
      <alignment vertical="center"/>
      <protection/>
    </xf>
    <xf numFmtId="44" fontId="2" fillId="0" borderId="20" xfId="45" applyFont="1" applyBorder="1" applyAlignment="1" applyProtection="1">
      <alignment vertical="center"/>
      <protection/>
    </xf>
    <xf numFmtId="44" fontId="2" fillId="0" borderId="20" xfId="0" applyNumberFormat="1" applyFont="1" applyBorder="1" applyAlignment="1" applyProtection="1">
      <alignment vertical="center"/>
      <protection/>
    </xf>
    <xf numFmtId="0" fontId="48" fillId="0" borderId="0" xfId="46" applyAlignment="1">
      <alignment vertical="center"/>
    </xf>
    <xf numFmtId="0" fontId="0" fillId="0" borderId="0" xfId="0" applyAlignment="1">
      <alignment vertical="center"/>
    </xf>
    <xf numFmtId="44" fontId="60" fillId="31" borderId="11" xfId="53" applyNumberFormat="1" applyFont="1" applyBorder="1" applyAlignment="1" applyProtection="1">
      <alignment vertical="center"/>
      <protection/>
    </xf>
    <xf numFmtId="44" fontId="9" fillId="0" borderId="11" xfId="0" applyNumberFormat="1" applyFont="1" applyBorder="1" applyAlignment="1">
      <alignment vertical="center"/>
    </xf>
    <xf numFmtId="44" fontId="2" fillId="0" borderId="0" xfId="45" applyFont="1" applyBorder="1" applyAlignment="1" applyProtection="1">
      <alignment vertical="center"/>
      <protection/>
    </xf>
    <xf numFmtId="44" fontId="2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4" fontId="4" fillId="37" borderId="21" xfId="45" applyFont="1" applyFill="1" applyBorder="1" applyAlignment="1" applyProtection="1">
      <alignment vertical="center"/>
      <protection/>
    </xf>
    <xf numFmtId="44" fontId="4" fillId="0" borderId="0" xfId="45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16" borderId="11" xfId="0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7" fontId="1" fillId="0" borderId="11" xfId="45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7" fontId="4" fillId="37" borderId="22" xfId="45" applyNumberFormat="1" applyFont="1" applyFill="1" applyBorder="1" applyAlignment="1" applyProtection="1">
      <alignment vertical="center"/>
      <protection/>
    </xf>
    <xf numFmtId="7" fontId="4" fillId="37" borderId="22" xfId="0" applyNumberFormat="1" applyFont="1" applyFill="1" applyBorder="1" applyAlignment="1" applyProtection="1">
      <alignment vertical="center"/>
      <protection/>
    </xf>
    <xf numFmtId="44" fontId="4" fillId="0" borderId="0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Border="1" applyAlignment="1" applyProtection="1">
      <alignment horizontal="right" vertical="center" wrapText="1"/>
      <protection/>
    </xf>
    <xf numFmtId="44" fontId="4" fillId="38" borderId="23" xfId="45" applyFont="1" applyFill="1" applyBorder="1" applyAlignment="1" applyProtection="1">
      <alignment vertical="center"/>
      <protection/>
    </xf>
    <xf numFmtId="44" fontId="4" fillId="38" borderId="2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4" fontId="2" fillId="0" borderId="0" xfId="45" applyFont="1" applyAlignment="1" applyProtection="1">
      <alignment vertical="center"/>
      <protection/>
    </xf>
    <xf numFmtId="0" fontId="4" fillId="39" borderId="0" xfId="39" applyFont="1" applyFill="1" applyAlignment="1" applyProtection="1">
      <alignment vertical="center" wrapText="1"/>
      <protection/>
    </xf>
    <xf numFmtId="44" fontId="1" fillId="0" borderId="0" xfId="45" applyFont="1" applyFill="1" applyAlignment="1" applyProtection="1">
      <alignment vertical="center"/>
      <protection/>
    </xf>
    <xf numFmtId="0" fontId="1" fillId="36" borderId="0" xfId="38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2" fontId="2" fillId="0" borderId="0" xfId="0" applyNumberFormat="1" applyFont="1" applyFill="1" applyAlignment="1" applyProtection="1">
      <alignment vertical="center"/>
      <protection/>
    </xf>
    <xf numFmtId="44" fontId="2" fillId="0" borderId="0" xfId="45" applyFont="1" applyFill="1" applyAlignment="1" applyProtection="1">
      <alignment vertical="center"/>
      <protection/>
    </xf>
    <xf numFmtId="0" fontId="1" fillId="31" borderId="0" xfId="53" applyFont="1" applyAlignment="1" applyProtection="1">
      <alignment vertical="center" wrapText="1"/>
      <protection/>
    </xf>
    <xf numFmtId="0" fontId="9" fillId="16" borderId="0" xfId="0" applyFont="1" applyFill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44" fontId="2" fillId="0" borderId="0" xfId="0" applyNumberFormat="1" applyFont="1" applyAlignment="1" applyProtection="1">
      <alignment vertical="center"/>
      <protection/>
    </xf>
    <xf numFmtId="44" fontId="2" fillId="0" borderId="11" xfId="45" applyFont="1" applyBorder="1" applyAlignment="1" applyProtection="1">
      <alignment vertical="center"/>
      <protection/>
    </xf>
    <xf numFmtId="44" fontId="2" fillId="0" borderId="11" xfId="0" applyNumberFormat="1" applyFont="1" applyBorder="1" applyAlignment="1" applyProtection="1">
      <alignment vertical="center"/>
      <protection/>
    </xf>
    <xf numFmtId="44" fontId="2" fillId="0" borderId="19" xfId="0" applyNumberFormat="1" applyFont="1" applyBorder="1" applyAlignment="1" applyProtection="1">
      <alignment vertical="center"/>
      <protection/>
    </xf>
    <xf numFmtId="44" fontId="59" fillId="0" borderId="11" xfId="45" applyFont="1" applyFill="1" applyBorder="1" applyAlignment="1" applyProtection="1">
      <alignment vertical="center"/>
      <protection/>
    </xf>
    <xf numFmtId="44" fontId="59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wrapText="1"/>
    </xf>
    <xf numFmtId="0" fontId="58" fillId="0" borderId="14" xfId="0" applyFont="1" applyBorder="1" applyAlignment="1">
      <alignment horizontal="right" vertical="center" wrapText="1"/>
    </xf>
    <xf numFmtId="170" fontId="0" fillId="0" borderId="10" xfId="0" applyNumberFormat="1" applyBorder="1" applyAlignment="1">
      <alignment horizontal="right" wrapText="1"/>
    </xf>
    <xf numFmtId="170" fontId="0" fillId="0" borderId="11" xfId="0" applyNumberFormat="1" applyBorder="1" applyAlignment="1">
      <alignment horizontal="right" wrapText="1"/>
    </xf>
    <xf numFmtId="170" fontId="0" fillId="0" borderId="12" xfId="0" applyNumberFormat="1" applyBorder="1" applyAlignment="1">
      <alignment horizontal="right" wrapText="1"/>
    </xf>
    <xf numFmtId="170" fontId="0" fillId="0" borderId="13" xfId="0" applyNumberFormat="1" applyBorder="1" applyAlignment="1">
      <alignment horizontal="right" wrapText="1"/>
    </xf>
    <xf numFmtId="170" fontId="0" fillId="0" borderId="14" xfId="0" applyNumberFormat="1" applyBorder="1" applyAlignment="1">
      <alignment horizontal="right" wrapText="1"/>
    </xf>
    <xf numFmtId="0" fontId="61" fillId="0" borderId="24" xfId="0" applyFont="1" applyBorder="1" applyAlignment="1">
      <alignment wrapText="1"/>
    </xf>
    <xf numFmtId="0" fontId="0" fillId="0" borderId="0" xfId="40" applyFont="1" applyFill="1" applyAlignment="1" applyProtection="1">
      <alignment wrapText="1"/>
      <protection/>
    </xf>
    <xf numFmtId="0" fontId="1" fillId="16" borderId="0" xfId="0" applyFont="1" applyFill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44" fontId="1" fillId="0" borderId="0" xfId="45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4" fillId="39" borderId="0" xfId="39" applyFont="1" applyFill="1" applyAlignment="1" applyProtection="1">
      <alignment horizontal="left" vertical="center" wrapText="1"/>
      <protection/>
    </xf>
    <xf numFmtId="0" fontId="1" fillId="36" borderId="0" xfId="38" applyFont="1" applyFill="1" applyAlignment="1" applyProtection="1">
      <alignment horizontal="left" vertical="center" wrapText="1"/>
      <protection/>
    </xf>
    <xf numFmtId="0" fontId="1" fillId="31" borderId="0" xfId="53" applyFont="1" applyAlignment="1" applyProtection="1">
      <alignment horizontal="left" vertical="center" wrapText="1"/>
      <protection/>
    </xf>
    <xf numFmtId="0" fontId="1" fillId="16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0" xfId="40" applyFont="1" applyFill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61" fillId="0" borderId="25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63" fillId="39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4" fillId="39" borderId="11" xfId="0" applyFont="1" applyFill="1" applyBorder="1" applyAlignment="1">
      <alignment horizontal="center" wrapText="1"/>
    </xf>
    <xf numFmtId="0" fontId="58" fillId="4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63" fillId="39" borderId="0" xfId="0" applyFont="1" applyFill="1" applyAlignment="1">
      <alignment horizont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5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295275</xdr:colOff>
      <xdr:row>4</xdr:row>
      <xdr:rowOff>228600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6" width="8.8515625" style="2" hidden="1" customWidth="1"/>
    <col min="7" max="7" width="10.7109375" style="4" hidden="1" customWidth="1"/>
    <col min="8" max="8" width="7.28125" style="4" hidden="1" customWidth="1"/>
    <col min="9" max="9" width="18.7109375" style="5" customWidth="1"/>
    <col min="10" max="10" width="19.421875" style="2" customWidth="1"/>
    <col min="11" max="11" width="12.140625" style="2" customWidth="1"/>
    <col min="12" max="13" width="11.421875" style="2" hidden="1" customWidth="1"/>
    <col min="14" max="14" width="0" style="2" hidden="1" customWidth="1"/>
    <col min="15" max="16384" width="11.421875" style="2" customWidth="1"/>
  </cols>
  <sheetData>
    <row r="1" spans="1:10" s="73" customFormat="1" ht="13.5" customHeight="1">
      <c r="A1" s="116" t="s">
        <v>101</v>
      </c>
      <c r="B1" s="126" t="s">
        <v>86</v>
      </c>
      <c r="C1" s="126"/>
      <c r="D1" s="126"/>
      <c r="E1" s="126"/>
      <c r="F1" s="126"/>
      <c r="G1" s="126"/>
      <c r="H1" s="126"/>
      <c r="I1" s="126"/>
      <c r="J1" s="126"/>
    </row>
    <row r="2" spans="1:10" s="73" customFormat="1" ht="13.5" customHeight="1">
      <c r="A2" s="72"/>
      <c r="B2" s="126"/>
      <c r="C2" s="126"/>
      <c r="D2" s="126"/>
      <c r="E2" s="126"/>
      <c r="F2" s="126"/>
      <c r="G2" s="126"/>
      <c r="H2" s="126"/>
      <c r="I2" s="126"/>
      <c r="J2" s="126"/>
    </row>
    <row r="3" spans="1:10" s="73" customFormat="1" ht="13.5" customHeight="1">
      <c r="A3" s="72"/>
      <c r="B3" s="127" t="s">
        <v>75</v>
      </c>
      <c r="C3" s="127"/>
      <c r="D3" s="127"/>
      <c r="E3" s="127"/>
      <c r="F3" s="127"/>
      <c r="G3" s="127"/>
      <c r="H3" s="127"/>
      <c r="I3" s="127"/>
      <c r="J3" s="127"/>
    </row>
    <row r="4" spans="1:10" s="73" customFormat="1" ht="13.5" customHeight="1">
      <c r="A4" s="72"/>
      <c r="B4" s="128" t="s">
        <v>84</v>
      </c>
      <c r="C4" s="128"/>
      <c r="D4" s="128"/>
      <c r="E4" s="128"/>
      <c r="F4" s="128"/>
      <c r="G4" s="128"/>
      <c r="H4" s="128"/>
      <c r="I4" s="128"/>
      <c r="J4" s="128"/>
    </row>
    <row r="5" spans="1:10" s="73" customFormat="1" ht="13.5" customHeight="1">
      <c r="A5" s="72"/>
      <c r="B5" s="129" t="s">
        <v>13</v>
      </c>
      <c r="C5" s="129"/>
      <c r="D5" s="129"/>
      <c r="E5" s="129"/>
      <c r="F5" s="129"/>
      <c r="G5" s="129"/>
      <c r="H5" s="129"/>
      <c r="I5" s="129"/>
      <c r="J5" s="129"/>
    </row>
    <row r="6" spans="1:10" s="73" customFormat="1" ht="13.5" customHeight="1">
      <c r="A6" s="72"/>
      <c r="B6" s="130" t="s">
        <v>73</v>
      </c>
      <c r="C6" s="130"/>
      <c r="D6" s="130"/>
      <c r="E6" s="130"/>
      <c r="F6" s="130"/>
      <c r="G6" s="130"/>
      <c r="H6" s="130"/>
      <c r="I6" s="130"/>
      <c r="J6" s="130"/>
    </row>
    <row r="7" spans="1:9" s="73" customFormat="1" ht="13.5" customHeight="1">
      <c r="A7" s="113" t="s">
        <v>87</v>
      </c>
      <c r="B7" s="115" t="s">
        <v>92</v>
      </c>
      <c r="C7" s="47"/>
      <c r="D7" s="47"/>
      <c r="E7" s="47"/>
      <c r="F7" s="47"/>
      <c r="G7" s="42"/>
      <c r="H7" s="42"/>
      <c r="I7" s="61"/>
    </row>
    <row r="8" spans="1:10" ht="24.75" customHeight="1">
      <c r="A8" s="36" t="s">
        <v>7</v>
      </c>
      <c r="B8" s="37"/>
      <c r="C8" s="159" t="s">
        <v>103</v>
      </c>
      <c r="D8" s="159" t="s">
        <v>107</v>
      </c>
      <c r="E8" s="159" t="s">
        <v>104</v>
      </c>
      <c r="F8" s="159" t="s">
        <v>106</v>
      </c>
      <c r="G8" s="159" t="s">
        <v>102</v>
      </c>
      <c r="H8" s="159" t="s">
        <v>105</v>
      </c>
      <c r="I8" s="38" t="s">
        <v>14</v>
      </c>
      <c r="J8" s="38" t="s">
        <v>11</v>
      </c>
    </row>
    <row r="9" spans="1:10" ht="13.5" customHeight="1">
      <c r="A9" s="39" t="s">
        <v>0</v>
      </c>
      <c r="B9" s="40" t="s">
        <v>9</v>
      </c>
      <c r="C9" s="42">
        <v>1017.79</v>
      </c>
      <c r="D9" s="42">
        <v>742.29</v>
      </c>
      <c r="E9" s="42">
        <v>995.38</v>
      </c>
      <c r="F9" s="42">
        <v>724.16</v>
      </c>
      <c r="G9" s="42">
        <f>C9+(0.0025*E9)</f>
        <v>1020.2784499999999</v>
      </c>
      <c r="H9" s="42">
        <f>D9+(0.0025*F9)</f>
        <v>744.1003999999999</v>
      </c>
      <c r="I9" s="43">
        <f>G9</f>
        <v>1020.2784499999999</v>
      </c>
      <c r="J9" s="44">
        <f>H9</f>
        <v>744.1003999999999</v>
      </c>
    </row>
    <row r="10" spans="1:10" ht="13.5" customHeight="1">
      <c r="A10" s="39" t="s">
        <v>1</v>
      </c>
      <c r="B10" s="45">
        <v>0</v>
      </c>
      <c r="C10" s="42">
        <v>36.93</v>
      </c>
      <c r="D10" s="42">
        <v>26.93</v>
      </c>
      <c r="E10" s="42">
        <v>36.1</v>
      </c>
      <c r="F10" s="42">
        <v>26.26</v>
      </c>
      <c r="G10" s="42">
        <f>C10+(0.0025*E10)</f>
        <v>37.02025</v>
      </c>
      <c r="H10" s="42">
        <f>D10+(0.0025*F10)</f>
        <v>26.99565</v>
      </c>
      <c r="I10" s="43">
        <f>(B10*G10)</f>
        <v>0</v>
      </c>
      <c r="J10" s="44">
        <f>B10*H10</f>
        <v>0</v>
      </c>
    </row>
    <row r="11" spans="1:10" ht="13.5" customHeight="1">
      <c r="A11" s="39" t="s">
        <v>97</v>
      </c>
      <c r="B11" s="40" t="s">
        <v>9</v>
      </c>
      <c r="C11" s="42">
        <v>502.4</v>
      </c>
      <c r="D11" s="42"/>
      <c r="E11" s="42">
        <v>491.33</v>
      </c>
      <c r="F11" s="42"/>
      <c r="G11" s="42">
        <f>C11+(0.0025*E11)</f>
        <v>503.62832499999996</v>
      </c>
      <c r="H11" s="42"/>
      <c r="I11" s="43">
        <f>G11</f>
        <v>503.62832499999996</v>
      </c>
      <c r="J11" s="44">
        <f>I11</f>
        <v>503.62832499999996</v>
      </c>
    </row>
    <row r="12" spans="1:10" ht="13.5" customHeight="1">
      <c r="A12" s="39" t="s">
        <v>82</v>
      </c>
      <c r="B12" s="40" t="s">
        <v>9</v>
      </c>
      <c r="C12" s="42">
        <v>769.66</v>
      </c>
      <c r="D12" s="42"/>
      <c r="E12" s="42">
        <f>244.62+493.99</f>
        <v>738.61</v>
      </c>
      <c r="F12" s="42"/>
      <c r="G12" s="42">
        <f>C12+(0.0025*E12)</f>
        <v>771.506525</v>
      </c>
      <c r="H12" s="42"/>
      <c r="I12" s="43">
        <f>G12</f>
        <v>771.506525</v>
      </c>
      <c r="J12" s="44">
        <f>I12</f>
        <v>771.506525</v>
      </c>
    </row>
    <row r="13" spans="1:10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47"/>
    </row>
    <row r="14" spans="1:10" ht="13.5" customHeight="1">
      <c r="A14" s="39" t="s">
        <v>2</v>
      </c>
      <c r="B14" s="48">
        <v>0</v>
      </c>
      <c r="C14" s="42">
        <v>80.14</v>
      </c>
      <c r="D14" s="42"/>
      <c r="E14" s="42">
        <v>78.36</v>
      </c>
      <c r="F14" s="42"/>
      <c r="G14" s="42">
        <f>C14+(0.0025*E14)</f>
        <v>80.3359</v>
      </c>
      <c r="H14" s="42"/>
      <c r="I14" s="49">
        <f>(B14*G14)</f>
        <v>0</v>
      </c>
      <c r="J14" s="50">
        <f>I14</f>
        <v>0</v>
      </c>
    </row>
    <row r="15" spans="1:10" ht="13.5" customHeight="1">
      <c r="A15" s="39" t="s">
        <v>3</v>
      </c>
      <c r="B15" s="48">
        <v>0</v>
      </c>
      <c r="C15" s="42">
        <v>75.29</v>
      </c>
      <c r="D15" s="42"/>
      <c r="E15" s="42">
        <v>73.62</v>
      </c>
      <c r="F15" s="42"/>
      <c r="G15" s="42">
        <f>C15+(0.0025*E15)</f>
        <v>75.47405</v>
      </c>
      <c r="H15" s="42"/>
      <c r="I15" s="49">
        <f>(B15*G15)</f>
        <v>0</v>
      </c>
      <c r="J15" s="50">
        <f>I15</f>
        <v>0</v>
      </c>
    </row>
    <row r="16" spans="1:10" ht="13.5" customHeight="1">
      <c r="A16" s="39" t="s">
        <v>4</v>
      </c>
      <c r="B16" s="48">
        <v>0</v>
      </c>
      <c r="C16" s="42">
        <v>100.33</v>
      </c>
      <c r="D16" s="42"/>
      <c r="E16" s="42">
        <v>98.11</v>
      </c>
      <c r="F16" s="42"/>
      <c r="G16" s="42">
        <f>C16+(0.0025*E16)</f>
        <v>100.575275</v>
      </c>
      <c r="H16" s="42"/>
      <c r="I16" s="49">
        <f>(B16*G16)</f>
        <v>0</v>
      </c>
      <c r="J16" s="50">
        <f>I16</f>
        <v>0</v>
      </c>
    </row>
    <row r="17" spans="1:10" ht="13.5" customHeight="1">
      <c r="A17" s="39" t="s">
        <v>5</v>
      </c>
      <c r="B17" s="48">
        <v>0</v>
      </c>
      <c r="C17" s="42">
        <v>137.29</v>
      </c>
      <c r="D17" s="42"/>
      <c r="E17" s="42">
        <v>134.26</v>
      </c>
      <c r="F17" s="42"/>
      <c r="G17" s="42">
        <f>C17+(0.0025*E17)</f>
        <v>137.62564999999998</v>
      </c>
      <c r="H17" s="42"/>
      <c r="I17" s="49">
        <f>(B17*G17)</f>
        <v>0</v>
      </c>
      <c r="J17" s="50">
        <f>I17</f>
        <v>0</v>
      </c>
    </row>
    <row r="18" spans="1:10" ht="13.5" customHeight="1">
      <c r="A18" s="39" t="s">
        <v>6</v>
      </c>
      <c r="B18" s="48">
        <v>0</v>
      </c>
      <c r="C18" s="42">
        <v>52.7</v>
      </c>
      <c r="D18" s="42"/>
      <c r="E18" s="42">
        <v>51.54</v>
      </c>
      <c r="F18" s="42"/>
      <c r="G18" s="42">
        <f>C18+(0.0025*E18)</f>
        <v>52.82885</v>
      </c>
      <c r="H18" s="42"/>
      <c r="I18" s="49">
        <f>(B18*G18)</f>
        <v>0</v>
      </c>
      <c r="J18" s="50">
        <f>I18</f>
        <v>0</v>
      </c>
    </row>
    <row r="19" spans="1:10" ht="13.5" customHeight="1">
      <c r="A19" s="39" t="s">
        <v>78</v>
      </c>
      <c r="B19" s="40" t="s">
        <v>9</v>
      </c>
      <c r="C19" s="46"/>
      <c r="D19" s="46"/>
      <c r="E19" s="46"/>
      <c r="F19" s="46"/>
      <c r="G19" s="42"/>
      <c r="H19" s="42"/>
      <c r="I19" s="43">
        <f>SUM(I14:I18)</f>
        <v>0</v>
      </c>
      <c r="J19" s="43">
        <f>SUM(J14:J18)</f>
        <v>0</v>
      </c>
    </row>
    <row r="20" spans="1:11" ht="13.5" customHeight="1">
      <c r="A20" s="39"/>
      <c r="B20" s="51"/>
      <c r="C20" s="46"/>
      <c r="D20" s="46"/>
      <c r="E20" s="46"/>
      <c r="F20" s="46"/>
      <c r="G20" s="42"/>
      <c r="H20" s="42"/>
      <c r="I20" s="52"/>
      <c r="J20" s="52"/>
      <c r="K20" s="1"/>
    </row>
    <row r="21" spans="1:10" ht="13.5" customHeight="1">
      <c r="A21" s="53" t="s">
        <v>83</v>
      </c>
      <c r="B21" s="41"/>
      <c r="C21" s="41"/>
      <c r="D21" s="41"/>
      <c r="E21" s="41"/>
      <c r="F21" s="41"/>
      <c r="G21" s="42"/>
      <c r="H21" s="42"/>
      <c r="I21" s="54"/>
      <c r="J21" s="54"/>
    </row>
    <row r="22" spans="1:11" ht="13.5" customHeight="1">
      <c r="A22" s="39"/>
      <c r="B22" s="41"/>
      <c r="C22" s="41"/>
      <c r="D22" s="41"/>
      <c r="E22" s="41"/>
      <c r="F22" s="41"/>
      <c r="G22" s="42"/>
      <c r="H22" s="42"/>
      <c r="I22" s="55"/>
      <c r="J22" s="56"/>
      <c r="K22" s="1"/>
    </row>
    <row r="23" spans="1:10" ht="13.5" customHeight="1">
      <c r="A23" s="57" t="s">
        <v>76</v>
      </c>
      <c r="B23" s="58"/>
      <c r="C23" s="46"/>
      <c r="D23" s="46"/>
      <c r="E23" s="46"/>
      <c r="F23" s="46"/>
      <c r="G23" s="42"/>
      <c r="H23" s="42"/>
      <c r="I23" s="59">
        <v>0</v>
      </c>
      <c r="J23" s="60">
        <f>I23</f>
        <v>0</v>
      </c>
    </row>
    <row r="24" spans="1:10" ht="13.5" customHeight="1">
      <c r="A24" s="39"/>
      <c r="B24" s="47"/>
      <c r="C24" s="47"/>
      <c r="D24" s="47"/>
      <c r="E24" s="47"/>
      <c r="F24" s="47"/>
      <c r="G24" s="42"/>
      <c r="H24" s="42"/>
      <c r="I24" s="61"/>
      <c r="J24" s="62"/>
    </row>
    <row r="25" spans="1:10" ht="13.5" customHeight="1">
      <c r="A25" s="124" t="s">
        <v>8</v>
      </c>
      <c r="B25" s="124"/>
      <c r="C25" s="124"/>
      <c r="D25" s="124"/>
      <c r="E25" s="124"/>
      <c r="F25" s="124"/>
      <c r="G25" s="124"/>
      <c r="H25" s="124"/>
      <c r="I25" s="64">
        <f>I9+I10+I11+I12+I19+I21+I23</f>
        <v>2295.4133</v>
      </c>
      <c r="J25" s="64">
        <f>J9+J10+J11+J12+J19+J21+J23</f>
        <v>2019.23525</v>
      </c>
    </row>
    <row r="26" spans="1:10" ht="13.5" customHeight="1">
      <c r="A26" s="63"/>
      <c r="B26" s="63"/>
      <c r="C26" s="63"/>
      <c r="D26" s="63"/>
      <c r="E26" s="63"/>
      <c r="F26" s="63"/>
      <c r="G26" s="63"/>
      <c r="H26" s="63"/>
      <c r="I26" s="65"/>
      <c r="J26" s="65"/>
    </row>
    <row r="27" spans="1:10" ht="13.5" customHeight="1">
      <c r="A27" s="66" t="s">
        <v>72</v>
      </c>
      <c r="B27" s="63"/>
      <c r="C27" s="63"/>
      <c r="D27" s="63"/>
      <c r="E27" s="63"/>
      <c r="F27" s="63"/>
      <c r="G27" s="63"/>
      <c r="H27" s="63"/>
      <c r="I27" s="65"/>
      <c r="J27" s="65"/>
    </row>
    <row r="28" spans="1:10" ht="13.5" customHeight="1">
      <c r="A28" s="67" t="s">
        <v>74</v>
      </c>
      <c r="B28" s="63"/>
      <c r="C28" s="63"/>
      <c r="D28" s="63"/>
      <c r="E28" s="63"/>
      <c r="F28" s="63"/>
      <c r="G28" s="63"/>
      <c r="H28" s="63"/>
      <c r="I28" s="65"/>
      <c r="J28" s="65"/>
    </row>
    <row r="29" spans="1:10" ht="13.5" customHeight="1">
      <c r="A29" s="63" t="s">
        <v>93</v>
      </c>
      <c r="B29" s="68">
        <v>0</v>
      </c>
      <c r="C29" s="69">
        <v>38.56</v>
      </c>
      <c r="D29" s="69"/>
      <c r="E29" s="69"/>
      <c r="F29" s="69"/>
      <c r="G29" s="70"/>
      <c r="H29" s="70"/>
      <c r="I29" s="71">
        <f>B29*C29</f>
        <v>0</v>
      </c>
      <c r="J29" s="71">
        <f>I29</f>
        <v>0</v>
      </c>
    </row>
    <row r="30" spans="1:10" ht="13.5" customHeight="1">
      <c r="A30" s="63" t="s">
        <v>94</v>
      </c>
      <c r="B30" s="68">
        <v>0</v>
      </c>
      <c r="C30" s="69">
        <v>88.07</v>
      </c>
      <c r="D30" s="69"/>
      <c r="E30" s="69"/>
      <c r="F30" s="69"/>
      <c r="G30" s="70"/>
      <c r="H30" s="70"/>
      <c r="I30" s="71">
        <f>B30*C30</f>
        <v>0</v>
      </c>
      <c r="J30" s="71">
        <f>I30</f>
        <v>0</v>
      </c>
    </row>
    <row r="31" spans="1:10" ht="13.5" customHeight="1">
      <c r="A31" s="63" t="s">
        <v>95</v>
      </c>
      <c r="B31" s="68">
        <v>0</v>
      </c>
      <c r="C31" s="69">
        <f>0.04476*(I25+J25/6)</f>
        <v>117.806194273</v>
      </c>
      <c r="D31" s="69"/>
      <c r="E31" s="69"/>
      <c r="F31" s="69"/>
      <c r="G31" s="70"/>
      <c r="H31" s="70"/>
      <c r="I31" s="71">
        <f>B31*C31</f>
        <v>0</v>
      </c>
      <c r="J31" s="71">
        <v>0</v>
      </c>
    </row>
    <row r="32" spans="1:10" ht="13.5" customHeight="1">
      <c r="A32" s="63" t="s">
        <v>96</v>
      </c>
      <c r="B32" s="68">
        <v>0</v>
      </c>
      <c r="C32" s="69">
        <f>0.0635*(I25+J25/6)</f>
        <v>167.12898427916667</v>
      </c>
      <c r="D32" s="69"/>
      <c r="E32" s="69"/>
      <c r="F32" s="69"/>
      <c r="G32" s="70"/>
      <c r="H32" s="70"/>
      <c r="I32" s="71">
        <f>B32*C32</f>
        <v>0</v>
      </c>
      <c r="J32" s="71">
        <v>0</v>
      </c>
    </row>
    <row r="33" spans="1:10" ht="13.5" customHeight="1">
      <c r="A33" s="72"/>
      <c r="B33" s="73"/>
      <c r="C33" s="73"/>
      <c r="D33" s="73"/>
      <c r="E33" s="73"/>
      <c r="F33" s="73"/>
      <c r="G33" s="74"/>
      <c r="H33" s="74"/>
      <c r="I33" s="61"/>
      <c r="J33" s="47"/>
    </row>
    <row r="34" spans="1:14" ht="13.5" customHeight="1">
      <c r="A34" s="131" t="s">
        <v>10</v>
      </c>
      <c r="B34" s="132"/>
      <c r="C34" s="73"/>
      <c r="D34" s="73"/>
      <c r="E34" s="73"/>
      <c r="F34" s="73"/>
      <c r="G34" s="74"/>
      <c r="H34" s="74"/>
      <c r="I34" s="77">
        <f>SUM(I29:I32)</f>
        <v>0</v>
      </c>
      <c r="J34" s="78">
        <f>SUM(J29:J32)</f>
        <v>0</v>
      </c>
      <c r="N34" s="10">
        <f>I38*12+J38*2</f>
        <v>31583.4301</v>
      </c>
    </row>
    <row r="35" spans="1:10" ht="13.5" customHeight="1" thickBot="1">
      <c r="A35" s="75"/>
      <c r="B35" s="76"/>
      <c r="C35" s="73"/>
      <c r="D35" s="73"/>
      <c r="E35" s="73"/>
      <c r="F35" s="73"/>
      <c r="G35" s="74"/>
      <c r="H35" s="74"/>
      <c r="I35" s="65"/>
      <c r="J35" s="79"/>
    </row>
    <row r="36" spans="1:10" ht="13.5" customHeight="1" thickBot="1">
      <c r="A36" s="75" t="s">
        <v>16</v>
      </c>
      <c r="B36" s="80"/>
      <c r="C36" s="73"/>
      <c r="D36" s="73"/>
      <c r="E36" s="73"/>
      <c r="F36" s="73"/>
      <c r="G36" s="74"/>
      <c r="H36" s="74"/>
      <c r="I36" s="81">
        <f>I25*B36/100</f>
        <v>0</v>
      </c>
      <c r="J36" s="82">
        <f>J25*B36/100</f>
        <v>0</v>
      </c>
    </row>
    <row r="37" spans="1:10" ht="13.5" customHeight="1" thickBot="1">
      <c r="A37" s="75"/>
      <c r="B37" s="76"/>
      <c r="C37" s="73"/>
      <c r="D37" s="73"/>
      <c r="E37" s="73"/>
      <c r="F37" s="73"/>
      <c r="G37" s="74"/>
      <c r="H37" s="74"/>
      <c r="I37" s="65"/>
      <c r="J37" s="79"/>
    </row>
    <row r="38" spans="1:13" ht="13.5" customHeight="1" thickBot="1">
      <c r="A38" s="122" t="s">
        <v>12</v>
      </c>
      <c r="B38" s="122"/>
      <c r="C38" s="83"/>
      <c r="D38" s="83"/>
      <c r="E38" s="83"/>
      <c r="F38" s="83"/>
      <c r="G38" s="84"/>
      <c r="H38" s="84"/>
      <c r="I38" s="35">
        <f>I25-I34-I36</f>
        <v>2295.4133</v>
      </c>
      <c r="J38" s="35">
        <f>J25-J34-J36</f>
        <v>2019.23525</v>
      </c>
      <c r="M38" s="10">
        <f>I25*0.2101+I34</f>
        <v>482.26633433000006</v>
      </c>
    </row>
    <row r="39" spans="1:10" ht="13.5" customHeight="1">
      <c r="A39" s="72"/>
      <c r="B39" s="73"/>
      <c r="C39" s="73"/>
      <c r="D39" s="73"/>
      <c r="E39" s="73"/>
      <c r="F39" s="73"/>
      <c r="G39" s="74"/>
      <c r="H39" s="74"/>
      <c r="I39" s="85"/>
      <c r="J39" s="73"/>
    </row>
    <row r="40" spans="1:10" ht="13.5" customHeight="1">
      <c r="A40" s="86" t="s">
        <v>75</v>
      </c>
      <c r="B40" s="73"/>
      <c r="C40" s="87"/>
      <c r="D40" s="87"/>
      <c r="E40" s="87"/>
      <c r="F40" s="87"/>
      <c r="G40" s="87"/>
      <c r="H40" s="87"/>
      <c r="I40" s="87"/>
      <c r="J40" s="87"/>
    </row>
    <row r="41" spans="1:12" ht="13.5" customHeight="1">
      <c r="A41" s="88" t="s">
        <v>84</v>
      </c>
      <c r="B41" s="73"/>
      <c r="C41" s="89"/>
      <c r="D41" s="89"/>
      <c r="E41" s="89"/>
      <c r="F41" s="89"/>
      <c r="G41" s="90"/>
      <c r="H41" s="90"/>
      <c r="I41" s="91"/>
      <c r="J41" s="89"/>
      <c r="L41" s="10">
        <f>I25-M38</f>
        <v>1813.14696567</v>
      </c>
    </row>
    <row r="42" spans="1:10" ht="13.5" customHeight="1">
      <c r="A42" s="92" t="s">
        <v>13</v>
      </c>
      <c r="B42" s="73"/>
      <c r="C42" s="89"/>
      <c r="D42" s="89"/>
      <c r="E42" s="89"/>
      <c r="F42" s="89"/>
      <c r="G42" s="90"/>
      <c r="H42" s="90"/>
      <c r="I42" s="91"/>
      <c r="J42" s="89"/>
    </row>
    <row r="43" spans="1:10" ht="13.5" customHeight="1">
      <c r="A43" s="93" t="s">
        <v>73</v>
      </c>
      <c r="B43" s="73"/>
      <c r="C43" s="89"/>
      <c r="D43" s="89"/>
      <c r="E43" s="89"/>
      <c r="F43" s="89"/>
      <c r="G43" s="90"/>
      <c r="H43" s="90"/>
      <c r="I43" s="91"/>
      <c r="J43" s="89"/>
    </row>
    <row r="44" spans="1:10" ht="15">
      <c r="A44" s="6"/>
      <c r="C44" s="8"/>
      <c r="D44" s="8"/>
      <c r="E44" s="8"/>
      <c r="F44" s="8"/>
      <c r="G44" s="8"/>
      <c r="H44" s="8"/>
      <c r="I44" s="8"/>
      <c r="J44" s="8"/>
    </row>
    <row r="45" spans="1:10" ht="13.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2.75" customHeight="1">
      <c r="A46" s="13"/>
      <c r="C46" s="123"/>
      <c r="D46" s="123"/>
      <c r="E46" s="123"/>
      <c r="F46" s="123"/>
      <c r="G46" s="123"/>
      <c r="H46" s="123"/>
      <c r="I46" s="9"/>
      <c r="J46" s="9"/>
    </row>
  </sheetData>
  <sheetProtection selectLockedCells="1" selectUnlockedCells="1"/>
  <mergeCells count="10">
    <mergeCell ref="A38:B38"/>
    <mergeCell ref="C46:H46"/>
    <mergeCell ref="A25:H25"/>
    <mergeCell ref="A13:I13"/>
    <mergeCell ref="B1:J2"/>
    <mergeCell ref="B3:J3"/>
    <mergeCell ref="B4:J4"/>
    <mergeCell ref="B5:J5"/>
    <mergeCell ref="B6:J6"/>
    <mergeCell ref="A34:B34"/>
  </mergeCells>
  <hyperlinks>
    <hyperlink ref="A23" location="'COMPLEMENTOS '!A1" display="COMPLEMETO POR CARGO SINGULAR (Ir a la tabla)"/>
  </hyperlinks>
  <printOptions/>
  <pageMargins left="0.75" right="0.75" top="1" bottom="1" header="0" footer="0"/>
  <pageSetup horizontalDpi="600" verticalDpi="600" orientation="portrait" paperSize="9" scale="96" r:id="rId2"/>
  <ignoredErrors>
    <ignoredError sqref="I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zoomScaleSheetLayoutView="115" zoomScalePageLayoutView="0" workbookViewId="0" topLeftCell="A1">
      <selection activeCell="A7" sqref="A7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3" width="6.7109375" style="2" hidden="1" customWidth="1"/>
    <col min="4" max="6" width="7.8515625" style="2" hidden="1" customWidth="1"/>
    <col min="7" max="7" width="7.7109375" style="4" hidden="1" customWidth="1"/>
    <col min="8" max="8" width="10.7109375" style="4" hidden="1" customWidth="1"/>
    <col min="9" max="9" width="18.421875" style="5" customWidth="1"/>
    <col min="10" max="10" width="19.7109375" style="2" customWidth="1"/>
    <col min="11" max="11" width="11.421875" style="2" customWidth="1"/>
    <col min="12" max="13" width="11.421875" style="2" hidden="1" customWidth="1"/>
    <col min="14" max="14" width="0" style="2" hidden="1" customWidth="1"/>
    <col min="15" max="16384" width="11.421875" style="2" customWidth="1"/>
  </cols>
  <sheetData>
    <row r="1" spans="1:10" s="73" customFormat="1" ht="13.5" customHeight="1">
      <c r="A1" s="116" t="str">
        <f>MAESTROS!$A$1</f>
        <v>actualizado agosto 2019</v>
      </c>
      <c r="B1" s="126" t="s">
        <v>86</v>
      </c>
      <c r="C1" s="126"/>
      <c r="D1" s="126"/>
      <c r="E1" s="126"/>
      <c r="F1" s="126"/>
      <c r="G1" s="126"/>
      <c r="H1" s="126"/>
      <c r="I1" s="126"/>
      <c r="J1" s="126"/>
    </row>
    <row r="2" spans="1:10" s="73" customFormat="1" ht="13.5" customHeight="1">
      <c r="A2" s="72"/>
      <c r="B2" s="126"/>
      <c r="C2" s="126"/>
      <c r="D2" s="126"/>
      <c r="E2" s="126"/>
      <c r="F2" s="126"/>
      <c r="G2" s="126"/>
      <c r="H2" s="126"/>
      <c r="I2" s="126"/>
      <c r="J2" s="126"/>
    </row>
    <row r="3" spans="1:10" s="73" customFormat="1" ht="13.5" customHeight="1">
      <c r="A3" s="72"/>
      <c r="B3" s="127" t="s">
        <v>75</v>
      </c>
      <c r="C3" s="127"/>
      <c r="D3" s="127"/>
      <c r="E3" s="127"/>
      <c r="F3" s="127"/>
      <c r="G3" s="127"/>
      <c r="H3" s="127"/>
      <c r="I3" s="127"/>
      <c r="J3" s="127"/>
    </row>
    <row r="4" spans="1:10" s="73" customFormat="1" ht="13.5" customHeight="1">
      <c r="A4" s="72"/>
      <c r="B4" s="128" t="s">
        <v>84</v>
      </c>
      <c r="C4" s="128"/>
      <c r="D4" s="128"/>
      <c r="E4" s="128"/>
      <c r="F4" s="128"/>
      <c r="G4" s="128"/>
      <c r="H4" s="128"/>
      <c r="I4" s="128"/>
      <c r="J4" s="128"/>
    </row>
    <row r="5" spans="1:10" s="73" customFormat="1" ht="13.5" customHeight="1">
      <c r="A5" s="72"/>
      <c r="B5" s="129" t="s">
        <v>13</v>
      </c>
      <c r="C5" s="129"/>
      <c r="D5" s="129"/>
      <c r="E5" s="129"/>
      <c r="F5" s="129"/>
      <c r="G5" s="129"/>
      <c r="H5" s="129"/>
      <c r="I5" s="129"/>
      <c r="J5" s="129"/>
    </row>
    <row r="6" spans="1:10" s="73" customFormat="1" ht="13.5" customHeight="1">
      <c r="A6" s="72"/>
      <c r="B6" s="130" t="s">
        <v>73</v>
      </c>
      <c r="C6" s="130"/>
      <c r="D6" s="130"/>
      <c r="E6" s="130"/>
      <c r="F6" s="130"/>
      <c r="G6" s="130"/>
      <c r="H6" s="130"/>
      <c r="I6" s="130"/>
      <c r="J6" s="130"/>
    </row>
    <row r="7" spans="1:9" s="73" customFormat="1" ht="13.5" customHeight="1">
      <c r="A7" s="113" t="s">
        <v>88</v>
      </c>
      <c r="B7" s="115" t="s">
        <v>92</v>
      </c>
      <c r="C7" s="115"/>
      <c r="D7" s="47"/>
      <c r="E7" s="47"/>
      <c r="F7" s="47"/>
      <c r="G7" s="42"/>
      <c r="H7" s="42"/>
      <c r="I7" s="61"/>
    </row>
    <row r="8" spans="1:10" s="73" customFormat="1" ht="24.75" customHeight="1">
      <c r="A8" s="36" t="s">
        <v>7</v>
      </c>
      <c r="B8" s="37"/>
      <c r="C8" s="159" t="str">
        <f>MAESTROS!C8</f>
        <v>anterior</v>
      </c>
      <c r="D8" s="159" t="str">
        <f>MAESTROS!D8</f>
        <v>EXTRA</v>
      </c>
      <c r="E8" s="159" t="str">
        <f>MAESTROS!E8</f>
        <v>cantidad a 31/12/2018</v>
      </c>
      <c r="F8" s="159" t="str">
        <f>MAESTROS!F8</f>
        <v>EXTRA cantidad a 31/12/2018</v>
      </c>
      <c r="G8" s="159" t="str">
        <f>MAESTROS!G8</f>
        <v>subida  julio19</v>
      </c>
      <c r="H8" s="159" t="str">
        <f>MAESTROS!H8</f>
        <v>EXTRA subida  julio19</v>
      </c>
      <c r="I8" s="38" t="s">
        <v>14</v>
      </c>
      <c r="J8" s="38" t="s">
        <v>11</v>
      </c>
    </row>
    <row r="9" spans="1:10" s="73" customFormat="1" ht="13.5" customHeight="1">
      <c r="A9" s="39" t="s">
        <v>0</v>
      </c>
      <c r="B9" s="40" t="s">
        <v>9</v>
      </c>
      <c r="C9" s="42">
        <v>1017.79</v>
      </c>
      <c r="D9" s="42">
        <v>742.29</v>
      </c>
      <c r="E9" s="42">
        <v>995.38</v>
      </c>
      <c r="F9" s="42">
        <v>724.16</v>
      </c>
      <c r="G9" s="42">
        <f>C9+(0.0025*E9)</f>
        <v>1020.2784499999999</v>
      </c>
      <c r="H9" s="42">
        <f>D9+(0.0025*F9)</f>
        <v>744.1003999999999</v>
      </c>
      <c r="I9" s="43">
        <f>G9</f>
        <v>1020.2784499999999</v>
      </c>
      <c r="J9" s="44">
        <f>H9</f>
        <v>744.1003999999999</v>
      </c>
    </row>
    <row r="10" spans="1:10" s="73" customFormat="1" ht="13.5" customHeight="1">
      <c r="A10" s="39" t="s">
        <v>1</v>
      </c>
      <c r="B10" s="45">
        <v>0</v>
      </c>
      <c r="C10" s="42">
        <v>36.93</v>
      </c>
      <c r="D10" s="42">
        <v>26.93</v>
      </c>
      <c r="E10" s="42">
        <v>36.1</v>
      </c>
      <c r="F10" s="42">
        <v>26.26</v>
      </c>
      <c r="G10" s="42">
        <f>C10+(0.0025*E10)</f>
        <v>37.02025</v>
      </c>
      <c r="H10" s="42">
        <f>D10+(0.0025*F10)</f>
        <v>26.99565</v>
      </c>
      <c r="I10" s="43">
        <f>(B10*G10)</f>
        <v>0</v>
      </c>
      <c r="J10" s="44">
        <f>B10*H10</f>
        <v>0</v>
      </c>
    </row>
    <row r="11" spans="1:10" s="73" customFormat="1" ht="13.5" customHeight="1">
      <c r="A11" s="39" t="s">
        <v>99</v>
      </c>
      <c r="B11" s="40" t="s">
        <v>9</v>
      </c>
      <c r="C11" s="42">
        <v>618.67</v>
      </c>
      <c r="D11" s="42"/>
      <c r="E11" s="42">
        <v>605.05</v>
      </c>
      <c r="F11" s="42"/>
      <c r="G11" s="42">
        <f>C11+(0.0025*E11)</f>
        <v>620.1826249999999</v>
      </c>
      <c r="H11" s="42">
        <f>D11*1.0025</f>
        <v>0</v>
      </c>
      <c r="I11" s="43">
        <f>G11</f>
        <v>620.1826249999999</v>
      </c>
      <c r="J11" s="44">
        <f>I11</f>
        <v>620.1826249999999</v>
      </c>
    </row>
    <row r="12" spans="1:10" s="73" customFormat="1" ht="13.5" customHeight="1">
      <c r="A12" s="39" t="s">
        <v>77</v>
      </c>
      <c r="B12" s="40" t="s">
        <v>9</v>
      </c>
      <c r="C12" s="42">
        <v>769.66</v>
      </c>
      <c r="D12" s="42"/>
      <c r="E12" s="42">
        <f>244.62+493.99</f>
        <v>738.61</v>
      </c>
      <c r="F12" s="42"/>
      <c r="G12" s="42">
        <f>C12+(0.0025*E12)</f>
        <v>771.506525</v>
      </c>
      <c r="H12" s="42">
        <f>D12*1.0025</f>
        <v>0</v>
      </c>
      <c r="I12" s="43">
        <f>G12</f>
        <v>771.506525</v>
      </c>
      <c r="J12" s="44">
        <f>I12</f>
        <v>771.506525</v>
      </c>
    </row>
    <row r="13" spans="1:10" s="73" customFormat="1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47"/>
    </row>
    <row r="14" spans="1:10" s="73" customFormat="1" ht="13.5" customHeight="1">
      <c r="A14" s="39" t="s">
        <v>2</v>
      </c>
      <c r="B14" s="48">
        <v>0</v>
      </c>
      <c r="C14" s="42">
        <v>80.14</v>
      </c>
      <c r="D14" s="46"/>
      <c r="E14" s="42">
        <v>78.36</v>
      </c>
      <c r="F14" s="42"/>
      <c r="G14" s="42">
        <f>C14+(0.0025*E14)</f>
        <v>80.3359</v>
      </c>
      <c r="H14" s="42"/>
      <c r="I14" s="49">
        <f>(B14*G14)</f>
        <v>0</v>
      </c>
      <c r="J14" s="50">
        <f>I14</f>
        <v>0</v>
      </c>
    </row>
    <row r="15" spans="1:10" s="73" customFormat="1" ht="13.5" customHeight="1">
      <c r="A15" s="39" t="s">
        <v>3</v>
      </c>
      <c r="B15" s="48">
        <v>0</v>
      </c>
      <c r="C15" s="42">
        <v>75.29</v>
      </c>
      <c r="D15" s="46"/>
      <c r="E15" s="42">
        <v>73.62</v>
      </c>
      <c r="F15" s="42"/>
      <c r="G15" s="42">
        <f>C15+(0.0025*E15)</f>
        <v>75.47405</v>
      </c>
      <c r="H15" s="42"/>
      <c r="I15" s="49">
        <f>(B15*G15)</f>
        <v>0</v>
      </c>
      <c r="J15" s="50">
        <f>I15</f>
        <v>0</v>
      </c>
    </row>
    <row r="16" spans="1:10" s="73" customFormat="1" ht="13.5" customHeight="1">
      <c r="A16" s="39" t="s">
        <v>4</v>
      </c>
      <c r="B16" s="48">
        <v>0</v>
      </c>
      <c r="C16" s="42">
        <v>100.33</v>
      </c>
      <c r="D16" s="46"/>
      <c r="E16" s="42">
        <v>98.11</v>
      </c>
      <c r="F16" s="42"/>
      <c r="G16" s="42">
        <f>C16+(0.0025*E16)</f>
        <v>100.575275</v>
      </c>
      <c r="H16" s="42"/>
      <c r="I16" s="49">
        <f>(B16*G16)</f>
        <v>0</v>
      </c>
      <c r="J16" s="50">
        <f>I16</f>
        <v>0</v>
      </c>
    </row>
    <row r="17" spans="1:10" s="73" customFormat="1" ht="13.5" customHeight="1">
      <c r="A17" s="39" t="s">
        <v>5</v>
      </c>
      <c r="B17" s="48">
        <v>0</v>
      </c>
      <c r="C17" s="42">
        <v>137.29</v>
      </c>
      <c r="D17" s="46"/>
      <c r="E17" s="42">
        <v>134.26</v>
      </c>
      <c r="F17" s="42"/>
      <c r="G17" s="42">
        <f>C17+(0.0025*E17)</f>
        <v>137.62564999999998</v>
      </c>
      <c r="H17" s="42"/>
      <c r="I17" s="49">
        <f>(B17*G17)</f>
        <v>0</v>
      </c>
      <c r="J17" s="50">
        <f>I17</f>
        <v>0</v>
      </c>
    </row>
    <row r="18" spans="1:10" s="73" customFormat="1" ht="13.5" customHeight="1">
      <c r="A18" s="39" t="s">
        <v>6</v>
      </c>
      <c r="B18" s="48">
        <v>0</v>
      </c>
      <c r="C18" s="42">
        <v>52.7</v>
      </c>
      <c r="D18" s="46"/>
      <c r="E18" s="42">
        <v>51.54</v>
      </c>
      <c r="F18" s="42"/>
      <c r="G18" s="42">
        <f>C18+(0.0025*E18)</f>
        <v>52.82885</v>
      </c>
      <c r="H18" s="42"/>
      <c r="I18" s="49">
        <f>(B18*G18)</f>
        <v>0</v>
      </c>
      <c r="J18" s="50">
        <f>I18</f>
        <v>0</v>
      </c>
    </row>
    <row r="19" spans="1:10" s="73" customFormat="1" ht="13.5" customHeight="1">
      <c r="A19" s="39" t="s">
        <v>78</v>
      </c>
      <c r="B19" s="40" t="s">
        <v>9</v>
      </c>
      <c r="C19" s="41"/>
      <c r="D19" s="46"/>
      <c r="E19" s="46"/>
      <c r="F19" s="46"/>
      <c r="G19" s="42"/>
      <c r="H19" s="42"/>
      <c r="I19" s="43">
        <f>SUM(I14:I18)</f>
        <v>0</v>
      </c>
      <c r="J19" s="43">
        <f>SUM(J14:J18)</f>
        <v>0</v>
      </c>
    </row>
    <row r="20" spans="1:11" s="73" customFormat="1" ht="13.5" customHeight="1">
      <c r="A20" s="39"/>
      <c r="B20" s="51"/>
      <c r="C20" s="119"/>
      <c r="D20" s="46"/>
      <c r="E20" s="46"/>
      <c r="F20" s="46"/>
      <c r="G20" s="42"/>
      <c r="H20" s="42"/>
      <c r="I20" s="52"/>
      <c r="J20" s="52"/>
      <c r="K20" s="47"/>
    </row>
    <row r="21" spans="1:10" s="73" customFormat="1" ht="13.5" customHeight="1">
      <c r="A21" s="53" t="s">
        <v>83</v>
      </c>
      <c r="B21" s="41"/>
      <c r="C21" s="41"/>
      <c r="D21" s="41"/>
      <c r="E21" s="41"/>
      <c r="F21" s="41"/>
      <c r="G21" s="42"/>
      <c r="H21" s="42"/>
      <c r="I21" s="54"/>
      <c r="J21" s="94"/>
    </row>
    <row r="22" spans="1:11" s="73" customFormat="1" ht="13.5" customHeight="1">
      <c r="A22" s="39"/>
      <c r="B22" s="41"/>
      <c r="C22" s="41"/>
      <c r="D22" s="41"/>
      <c r="E22" s="41"/>
      <c r="F22" s="41"/>
      <c r="G22" s="42"/>
      <c r="H22" s="42"/>
      <c r="I22" s="55"/>
      <c r="J22" s="56"/>
      <c r="K22" s="47"/>
    </row>
    <row r="23" spans="1:11" s="73" customFormat="1" ht="13.5" customHeight="1">
      <c r="A23" s="57" t="s">
        <v>76</v>
      </c>
      <c r="B23" s="58"/>
      <c r="C23" s="58"/>
      <c r="D23" s="46"/>
      <c r="E23" s="46"/>
      <c r="F23" s="46"/>
      <c r="G23" s="42"/>
      <c r="H23" s="42"/>
      <c r="I23" s="59">
        <v>0</v>
      </c>
      <c r="J23" s="60">
        <f>I23</f>
        <v>0</v>
      </c>
      <c r="K23" s="95"/>
    </row>
    <row r="24" spans="1:10" s="73" customFormat="1" ht="13.5" customHeight="1">
      <c r="A24" s="39"/>
      <c r="B24" s="47"/>
      <c r="C24" s="47"/>
      <c r="D24" s="47"/>
      <c r="E24" s="47"/>
      <c r="F24" s="47"/>
      <c r="G24" s="42"/>
      <c r="H24" s="42"/>
      <c r="I24" s="61"/>
      <c r="J24" s="62"/>
    </row>
    <row r="25" spans="1:10" s="73" customFormat="1" ht="13.5" customHeight="1">
      <c r="A25" s="124" t="s">
        <v>8</v>
      </c>
      <c r="B25" s="124"/>
      <c r="C25" s="124"/>
      <c r="D25" s="124"/>
      <c r="E25" s="124"/>
      <c r="F25" s="124"/>
      <c r="G25" s="124"/>
      <c r="H25" s="124"/>
      <c r="I25" s="64">
        <f>I9+I10+I11+I12+I19+I21+I23</f>
        <v>2411.9676</v>
      </c>
      <c r="J25" s="64">
        <f>J9+J10+J11+J12+J19+J21+J23</f>
        <v>2135.7895499999995</v>
      </c>
    </row>
    <row r="26" spans="1:10" s="73" customFormat="1" ht="13.5" customHeight="1">
      <c r="A26" s="63"/>
      <c r="B26" s="63"/>
      <c r="C26" s="63"/>
      <c r="D26" s="63"/>
      <c r="E26" s="63"/>
      <c r="F26" s="63"/>
      <c r="G26" s="63"/>
      <c r="H26" s="63"/>
      <c r="I26" s="65"/>
      <c r="J26" s="65"/>
    </row>
    <row r="27" spans="1:10" s="73" customFormat="1" ht="13.5" customHeight="1">
      <c r="A27" s="66" t="s">
        <v>72</v>
      </c>
      <c r="B27" s="63"/>
      <c r="C27" s="63"/>
      <c r="D27" s="63"/>
      <c r="E27" s="63"/>
      <c r="F27" s="63"/>
      <c r="G27" s="63"/>
      <c r="H27" s="63"/>
      <c r="I27" s="65"/>
      <c r="J27" s="65"/>
    </row>
    <row r="28" spans="1:10" s="73" customFormat="1" ht="13.5" customHeight="1">
      <c r="A28" s="67" t="s">
        <v>74</v>
      </c>
      <c r="B28" s="63"/>
      <c r="C28" s="63"/>
      <c r="D28" s="63"/>
      <c r="E28" s="63"/>
      <c r="F28" s="63"/>
      <c r="G28" s="63"/>
      <c r="H28" s="63"/>
      <c r="I28" s="65"/>
      <c r="J28" s="65"/>
    </row>
    <row r="29" spans="1:10" s="73" customFormat="1" ht="13.5" customHeight="1">
      <c r="A29" s="63" t="s">
        <v>93</v>
      </c>
      <c r="B29" s="68">
        <v>0</v>
      </c>
      <c r="C29" s="68"/>
      <c r="D29" s="69">
        <v>38.56</v>
      </c>
      <c r="E29" s="69"/>
      <c r="F29" s="69"/>
      <c r="G29" s="70"/>
      <c r="H29" s="70"/>
      <c r="I29" s="71">
        <f>B29*D29</f>
        <v>0</v>
      </c>
      <c r="J29" s="71">
        <f>I29</f>
        <v>0</v>
      </c>
    </row>
    <row r="30" spans="1:10" s="73" customFormat="1" ht="13.5" customHeight="1">
      <c r="A30" s="63" t="s">
        <v>94</v>
      </c>
      <c r="B30" s="68">
        <v>0</v>
      </c>
      <c r="C30" s="68"/>
      <c r="D30" s="69">
        <v>88.07</v>
      </c>
      <c r="E30" s="69"/>
      <c r="F30" s="69"/>
      <c r="G30" s="70"/>
      <c r="H30" s="70"/>
      <c r="I30" s="71">
        <f>B30*D30</f>
        <v>0</v>
      </c>
      <c r="J30" s="71">
        <f>I30</f>
        <v>0</v>
      </c>
    </row>
    <row r="31" spans="1:10" s="73" customFormat="1" ht="13.5" customHeight="1">
      <c r="A31" s="63" t="s">
        <v>95</v>
      </c>
      <c r="B31" s="68">
        <v>0</v>
      </c>
      <c r="C31" s="68"/>
      <c r="D31" s="69">
        <f>0.04476*(I25+J25/6)</f>
        <v>123.89265981899999</v>
      </c>
      <c r="E31" s="69"/>
      <c r="F31" s="69"/>
      <c r="G31" s="70"/>
      <c r="H31" s="70"/>
      <c r="I31" s="71">
        <f>B31*D31</f>
        <v>0</v>
      </c>
      <c r="J31" s="71">
        <v>0</v>
      </c>
    </row>
    <row r="32" spans="1:10" s="73" customFormat="1" ht="13.5" customHeight="1">
      <c r="A32" s="63" t="s">
        <v>96</v>
      </c>
      <c r="B32" s="68">
        <v>0</v>
      </c>
      <c r="C32" s="68"/>
      <c r="D32" s="69">
        <f>0.0635*(I25+J25/6)</f>
        <v>175.76371533749997</v>
      </c>
      <c r="E32" s="69"/>
      <c r="F32" s="69"/>
      <c r="G32" s="70"/>
      <c r="H32" s="70"/>
      <c r="I32" s="71">
        <f>B32*D32</f>
        <v>0</v>
      </c>
      <c r="J32" s="71">
        <v>0</v>
      </c>
    </row>
    <row r="33" spans="1:10" s="73" customFormat="1" ht="13.5" customHeight="1">
      <c r="A33" s="72"/>
      <c r="G33" s="74"/>
      <c r="H33" s="74"/>
      <c r="I33" s="61"/>
      <c r="J33" s="47"/>
    </row>
    <row r="34" spans="1:10" s="73" customFormat="1" ht="13.5" customHeight="1">
      <c r="A34" s="131" t="s">
        <v>10</v>
      </c>
      <c r="B34" s="131"/>
      <c r="C34" s="75"/>
      <c r="G34" s="74"/>
      <c r="H34" s="74"/>
      <c r="I34" s="77">
        <f>SUM(I29:I32)</f>
        <v>0</v>
      </c>
      <c r="J34" s="77">
        <f>SUM(J29:J32)</f>
        <v>0</v>
      </c>
    </row>
    <row r="35" spans="1:14" s="73" customFormat="1" ht="13.5" customHeight="1" thickBot="1">
      <c r="A35" s="75"/>
      <c r="B35" s="96"/>
      <c r="C35" s="96"/>
      <c r="D35" s="89"/>
      <c r="E35" s="89"/>
      <c r="F35" s="89"/>
      <c r="G35" s="90"/>
      <c r="H35" s="90"/>
      <c r="I35" s="65"/>
      <c r="J35" s="79"/>
      <c r="N35" s="97">
        <f>I38*12+J38*2</f>
        <v>33215.1903</v>
      </c>
    </row>
    <row r="36" spans="1:10" s="73" customFormat="1" ht="13.5" customHeight="1" thickBot="1">
      <c r="A36" s="75" t="s">
        <v>15</v>
      </c>
      <c r="B36" s="80"/>
      <c r="C36" s="120"/>
      <c r="G36" s="74"/>
      <c r="H36" s="74"/>
      <c r="I36" s="81">
        <f>I25*B36/100</f>
        <v>0</v>
      </c>
      <c r="J36" s="82">
        <f>J25*B36/100</f>
        <v>0</v>
      </c>
    </row>
    <row r="37" spans="1:10" s="73" customFormat="1" ht="13.5" customHeight="1" thickBot="1">
      <c r="A37" s="75"/>
      <c r="B37" s="76"/>
      <c r="C37" s="76"/>
      <c r="G37" s="74"/>
      <c r="H37" s="74"/>
      <c r="I37" s="65"/>
      <c r="J37" s="79"/>
    </row>
    <row r="38" spans="1:13" s="73" customFormat="1" ht="13.5" customHeight="1" thickBot="1">
      <c r="A38" s="122" t="s">
        <v>12</v>
      </c>
      <c r="B38" s="122"/>
      <c r="C38" s="118"/>
      <c r="D38" s="83"/>
      <c r="E38" s="83"/>
      <c r="F38" s="83"/>
      <c r="G38" s="84"/>
      <c r="H38" s="84"/>
      <c r="I38" s="35">
        <f>I25-I34-I36</f>
        <v>2411.9676</v>
      </c>
      <c r="J38" s="35">
        <f>J25-J34-J36</f>
        <v>2135.7895499999995</v>
      </c>
      <c r="M38" s="97">
        <f>I25*0.2101+I34</f>
        <v>506.75439276000003</v>
      </c>
    </row>
    <row r="39" spans="1:9" s="73" customFormat="1" ht="13.5" customHeight="1">
      <c r="A39" s="72"/>
      <c r="G39" s="74"/>
      <c r="H39" s="74"/>
      <c r="I39" s="85"/>
    </row>
    <row r="40" spans="1:10" s="73" customFormat="1" ht="13.5" customHeight="1">
      <c r="A40" s="86" t="s">
        <v>75</v>
      </c>
      <c r="D40" s="87"/>
      <c r="E40" s="87"/>
      <c r="F40" s="87"/>
      <c r="G40" s="87"/>
      <c r="H40" s="87"/>
      <c r="I40" s="87"/>
      <c r="J40" s="87"/>
    </row>
    <row r="41" spans="1:12" s="73" customFormat="1" ht="13.5" customHeight="1">
      <c r="A41" s="88" t="s">
        <v>84</v>
      </c>
      <c r="D41" s="89"/>
      <c r="E41" s="89"/>
      <c r="F41" s="89"/>
      <c r="G41" s="90"/>
      <c r="H41" s="90"/>
      <c r="I41" s="91"/>
      <c r="J41" s="89"/>
      <c r="L41" s="97">
        <f>I25-M38</f>
        <v>1905.21320724</v>
      </c>
    </row>
    <row r="42" spans="1:11" s="73" customFormat="1" ht="13.5" customHeight="1">
      <c r="A42" s="92" t="s">
        <v>13</v>
      </c>
      <c r="D42" s="89"/>
      <c r="E42" s="89"/>
      <c r="F42" s="89"/>
      <c r="G42" s="90"/>
      <c r="H42" s="90"/>
      <c r="I42" s="91"/>
      <c r="J42" s="91"/>
      <c r="K42" s="89"/>
    </row>
    <row r="43" spans="1:11" s="73" customFormat="1" ht="13.5" customHeight="1">
      <c r="A43" s="112" t="s">
        <v>73</v>
      </c>
      <c r="D43" s="89"/>
      <c r="E43" s="89"/>
      <c r="F43" s="89"/>
      <c r="G43" s="90"/>
      <c r="H43" s="90"/>
      <c r="I43" s="91"/>
      <c r="J43" s="91"/>
      <c r="K43" s="89"/>
    </row>
    <row r="44" spans="1:10" ht="8.25" customHeight="1">
      <c r="A44" s="13"/>
      <c r="D44" s="8"/>
      <c r="E44" s="8"/>
      <c r="F44" s="8"/>
      <c r="G44" s="8"/>
      <c r="H44" s="8"/>
      <c r="I44" s="8"/>
      <c r="J44" s="8"/>
    </row>
    <row r="45" spans="1:10" ht="27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12.75" customHeight="1">
      <c r="A46" s="2"/>
      <c r="D46" s="123"/>
      <c r="E46" s="123"/>
      <c r="F46" s="123"/>
      <c r="G46" s="123"/>
      <c r="H46" s="123"/>
      <c r="I46" s="9"/>
      <c r="J46" s="9"/>
    </row>
  </sheetData>
  <sheetProtection/>
  <mergeCells count="11">
    <mergeCell ref="A45:J45"/>
    <mergeCell ref="B1:J2"/>
    <mergeCell ref="B3:J3"/>
    <mergeCell ref="B4:J4"/>
    <mergeCell ref="B5:J5"/>
    <mergeCell ref="B6:J6"/>
    <mergeCell ref="D46:H46"/>
    <mergeCell ref="A13:I13"/>
    <mergeCell ref="A25:H25"/>
    <mergeCell ref="A34:B34"/>
    <mergeCell ref="A38:B38"/>
  </mergeCells>
  <hyperlinks>
    <hyperlink ref="A23" location="'COMPLEMENTOS '!A1" display="COMPLEMETO POR CARGO SINGULAR (Ir a la tabla)"/>
  </hyperlinks>
  <printOptions/>
  <pageMargins left="0.75" right="0.75" top="1" bottom="1" header="0" footer="0"/>
  <pageSetup horizontalDpi="600" verticalDpi="600" orientation="portrait" paperSize="9" scale="96" r:id="rId2"/>
  <ignoredErrors>
    <ignoredError sqref="I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3" width="6.7109375" style="2" hidden="1" customWidth="1"/>
    <col min="4" max="6" width="8.57421875" style="2" hidden="1" customWidth="1"/>
    <col min="7" max="8" width="8.57421875" style="4" hidden="1" customWidth="1"/>
    <col min="9" max="9" width="18.7109375" style="5" customWidth="1"/>
    <col min="10" max="10" width="19.28125" style="2" customWidth="1"/>
    <col min="11" max="11" width="11.421875" style="2" customWidth="1"/>
    <col min="12" max="13" width="11.421875" style="2" hidden="1" customWidth="1"/>
    <col min="14" max="14" width="0" style="2" hidden="1" customWidth="1"/>
    <col min="15" max="16384" width="11.421875" style="2" customWidth="1"/>
  </cols>
  <sheetData>
    <row r="1" spans="1:10" s="73" customFormat="1" ht="13.5" customHeight="1">
      <c r="A1" s="116" t="str">
        <f>MAESTROS!$A$1</f>
        <v>actualizado agosto 2019</v>
      </c>
      <c r="B1" s="126" t="s">
        <v>86</v>
      </c>
      <c r="C1" s="126"/>
      <c r="D1" s="126"/>
      <c r="E1" s="126"/>
      <c r="F1" s="126"/>
      <c r="G1" s="126"/>
      <c r="H1" s="126"/>
      <c r="I1" s="126"/>
      <c r="J1" s="126"/>
    </row>
    <row r="2" spans="1:10" s="73" customFormat="1" ht="13.5" customHeight="1">
      <c r="A2" s="72"/>
      <c r="B2" s="126"/>
      <c r="C2" s="126"/>
      <c r="D2" s="126"/>
      <c r="E2" s="126"/>
      <c r="F2" s="126"/>
      <c r="G2" s="126"/>
      <c r="H2" s="126"/>
      <c r="I2" s="126"/>
      <c r="J2" s="126"/>
    </row>
    <row r="3" spans="1:10" s="73" customFormat="1" ht="13.5" customHeight="1">
      <c r="A3" s="72"/>
      <c r="B3" s="127" t="s">
        <v>75</v>
      </c>
      <c r="C3" s="127"/>
      <c r="D3" s="127"/>
      <c r="E3" s="127"/>
      <c r="F3" s="127"/>
      <c r="G3" s="127"/>
      <c r="H3" s="127"/>
      <c r="I3" s="127"/>
      <c r="J3" s="127"/>
    </row>
    <row r="4" spans="1:10" s="73" customFormat="1" ht="13.5" customHeight="1">
      <c r="A4" s="72"/>
      <c r="B4" s="128" t="s">
        <v>84</v>
      </c>
      <c r="C4" s="128"/>
      <c r="D4" s="128"/>
      <c r="E4" s="128"/>
      <c r="F4" s="128"/>
      <c r="G4" s="128"/>
      <c r="H4" s="128"/>
      <c r="I4" s="128"/>
      <c r="J4" s="128"/>
    </row>
    <row r="5" spans="1:10" s="73" customFormat="1" ht="13.5" customHeight="1">
      <c r="A5" s="72"/>
      <c r="B5" s="129" t="s">
        <v>13</v>
      </c>
      <c r="C5" s="129"/>
      <c r="D5" s="129"/>
      <c r="E5" s="129"/>
      <c r="F5" s="129"/>
      <c r="G5" s="129"/>
      <c r="H5" s="129"/>
      <c r="I5" s="129"/>
      <c r="J5" s="129"/>
    </row>
    <row r="6" spans="1:10" s="73" customFormat="1" ht="13.5" customHeight="1">
      <c r="A6" s="72"/>
      <c r="B6" s="130" t="s">
        <v>73</v>
      </c>
      <c r="C6" s="130"/>
      <c r="D6" s="130"/>
      <c r="E6" s="130"/>
      <c r="F6" s="130"/>
      <c r="G6" s="130"/>
      <c r="H6" s="130"/>
      <c r="I6" s="130"/>
      <c r="J6" s="130"/>
    </row>
    <row r="7" spans="1:9" s="73" customFormat="1" ht="13.5" customHeight="1">
      <c r="A7" s="113" t="s">
        <v>89</v>
      </c>
      <c r="B7" s="115" t="s">
        <v>92</v>
      </c>
      <c r="C7" s="115"/>
      <c r="D7" s="47"/>
      <c r="E7" s="47"/>
      <c r="F7" s="47"/>
      <c r="G7" s="42"/>
      <c r="H7" s="42"/>
      <c r="I7" s="61"/>
    </row>
    <row r="8" spans="1:10" ht="24.75" customHeight="1">
      <c r="A8" s="36" t="s">
        <v>7</v>
      </c>
      <c r="B8" s="37"/>
      <c r="C8" s="159" t="str">
        <f>MAESTROS!C8</f>
        <v>anterior</v>
      </c>
      <c r="D8" s="159" t="str">
        <f>MAESTROS!D8</f>
        <v>EXTRA</v>
      </c>
      <c r="E8" s="159" t="str">
        <f>MAESTROS!E8</f>
        <v>cantidad a 31/12/2018</v>
      </c>
      <c r="F8" s="159" t="str">
        <f>MAESTROS!F8</f>
        <v>EXTRA cantidad a 31/12/2018</v>
      </c>
      <c r="G8" s="159" t="str">
        <f>MAESTROS!G8</f>
        <v>subida  julio19</v>
      </c>
      <c r="H8" s="159" t="str">
        <f>MAESTROS!H8</f>
        <v>EXTRA subida  julio19</v>
      </c>
      <c r="I8" s="38" t="s">
        <v>14</v>
      </c>
      <c r="J8" s="38" t="s">
        <v>11</v>
      </c>
    </row>
    <row r="9" spans="1:10" ht="13.5" customHeight="1">
      <c r="A9" s="39" t="s">
        <v>0</v>
      </c>
      <c r="B9" s="40" t="s">
        <v>9</v>
      </c>
      <c r="C9" s="42">
        <v>1177.08</v>
      </c>
      <c r="D9" s="42">
        <v>726.35</v>
      </c>
      <c r="E9" s="42">
        <v>1151.16</v>
      </c>
      <c r="F9" s="42">
        <v>708.61</v>
      </c>
      <c r="G9" s="42">
        <f>C9+(0.0025*E9)</f>
        <v>1179.9578999999999</v>
      </c>
      <c r="H9" s="42">
        <f>D9+(0.0025*F9)</f>
        <v>728.121525</v>
      </c>
      <c r="I9" s="43">
        <f>G9</f>
        <v>1179.9578999999999</v>
      </c>
      <c r="J9" s="44">
        <f>H9</f>
        <v>728.121525</v>
      </c>
    </row>
    <row r="10" spans="1:10" ht="13.5" customHeight="1">
      <c r="A10" s="39" t="s">
        <v>1</v>
      </c>
      <c r="B10" s="45">
        <v>0</v>
      </c>
      <c r="C10" s="42">
        <v>45.29</v>
      </c>
      <c r="D10" s="42">
        <v>27.95</v>
      </c>
      <c r="E10" s="42">
        <v>44.28</v>
      </c>
      <c r="F10" s="42">
        <v>27.26</v>
      </c>
      <c r="G10" s="42">
        <f>C10+(0.0025*E10)</f>
        <v>45.4007</v>
      </c>
      <c r="H10" s="42">
        <f>D10+(0.0025*F10)</f>
        <v>28.01815</v>
      </c>
      <c r="I10" s="43">
        <f>(B10*G10)</f>
        <v>0</v>
      </c>
      <c r="J10" s="44">
        <f>B10*H10</f>
        <v>0</v>
      </c>
    </row>
    <row r="11" spans="1:10" ht="13.5" customHeight="1">
      <c r="A11" s="39" t="s">
        <v>99</v>
      </c>
      <c r="B11" s="40" t="s">
        <v>9</v>
      </c>
      <c r="C11" s="42">
        <v>618.67</v>
      </c>
      <c r="D11" s="42"/>
      <c r="E11" s="42">
        <v>605.05</v>
      </c>
      <c r="F11" s="42"/>
      <c r="G11" s="42">
        <f>C11+(0.0025*E11)</f>
        <v>620.1826249999999</v>
      </c>
      <c r="H11" s="42">
        <f>D11+(0.0025*F11)</f>
        <v>0</v>
      </c>
      <c r="I11" s="43">
        <f>G11</f>
        <v>620.1826249999999</v>
      </c>
      <c r="J11" s="44">
        <f>I11</f>
        <v>620.1826249999999</v>
      </c>
    </row>
    <row r="12" spans="1:10" ht="13.5" customHeight="1">
      <c r="A12" s="39" t="s">
        <v>77</v>
      </c>
      <c r="B12" s="40" t="s">
        <v>9</v>
      </c>
      <c r="C12" s="42">
        <v>769.66</v>
      </c>
      <c r="D12" s="42"/>
      <c r="E12" s="42">
        <f>244.62+493.99</f>
        <v>738.61</v>
      </c>
      <c r="F12" s="42"/>
      <c r="G12" s="42">
        <f>C12+(0.0025*E12)</f>
        <v>771.506525</v>
      </c>
      <c r="H12" s="42">
        <f>D12+(0.0025*F12)</f>
        <v>0</v>
      </c>
      <c r="I12" s="43">
        <f>G12</f>
        <v>771.506525</v>
      </c>
      <c r="J12" s="44">
        <f>I12</f>
        <v>771.506525</v>
      </c>
    </row>
    <row r="13" spans="1:10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47"/>
    </row>
    <row r="14" spans="1:10" ht="13.5" customHeight="1">
      <c r="A14" s="39" t="s">
        <v>2</v>
      </c>
      <c r="B14" s="48">
        <v>0</v>
      </c>
      <c r="C14" s="42">
        <v>80.14</v>
      </c>
      <c r="D14" s="46"/>
      <c r="E14" s="42">
        <v>78.36</v>
      </c>
      <c r="F14" s="46"/>
      <c r="G14" s="42">
        <f>C14+(0.0025*E14)</f>
        <v>80.3359</v>
      </c>
      <c r="H14" s="42"/>
      <c r="I14" s="98">
        <f>(B14*G14)</f>
        <v>0</v>
      </c>
      <c r="J14" s="99">
        <f>I14</f>
        <v>0</v>
      </c>
    </row>
    <row r="15" spans="1:10" ht="13.5" customHeight="1">
      <c r="A15" s="39" t="s">
        <v>3</v>
      </c>
      <c r="B15" s="48">
        <v>0</v>
      </c>
      <c r="C15" s="42">
        <v>75.29</v>
      </c>
      <c r="D15" s="46"/>
      <c r="E15" s="42">
        <v>73.62</v>
      </c>
      <c r="F15" s="46"/>
      <c r="G15" s="42">
        <f>C15+(0.0025*E15)</f>
        <v>75.47405</v>
      </c>
      <c r="H15" s="42"/>
      <c r="I15" s="98">
        <f>(B15*G15)</f>
        <v>0</v>
      </c>
      <c r="J15" s="99">
        <f>I15</f>
        <v>0</v>
      </c>
    </row>
    <row r="16" spans="1:10" ht="13.5" customHeight="1">
      <c r="A16" s="39" t="s">
        <v>4</v>
      </c>
      <c r="B16" s="48">
        <v>0</v>
      </c>
      <c r="C16" s="42">
        <v>100.33</v>
      </c>
      <c r="D16" s="46"/>
      <c r="E16" s="42">
        <v>98.11</v>
      </c>
      <c r="F16" s="46"/>
      <c r="G16" s="42">
        <f>C16+(0.0025*E16)</f>
        <v>100.575275</v>
      </c>
      <c r="H16" s="42"/>
      <c r="I16" s="98">
        <f>(B16*G16)</f>
        <v>0</v>
      </c>
      <c r="J16" s="99">
        <f>I16</f>
        <v>0</v>
      </c>
    </row>
    <row r="17" spans="1:10" ht="13.5" customHeight="1">
      <c r="A17" s="39" t="s">
        <v>5</v>
      </c>
      <c r="B17" s="48">
        <v>0</v>
      </c>
      <c r="C17" s="42">
        <v>137.29</v>
      </c>
      <c r="D17" s="46"/>
      <c r="E17" s="42">
        <v>134.26</v>
      </c>
      <c r="F17" s="46"/>
      <c r="G17" s="42">
        <f>C17+(0.0025*E17)</f>
        <v>137.62564999999998</v>
      </c>
      <c r="H17" s="42"/>
      <c r="I17" s="98">
        <f>(B17*G17)</f>
        <v>0</v>
      </c>
      <c r="J17" s="99">
        <f>I17</f>
        <v>0</v>
      </c>
    </row>
    <row r="18" spans="1:10" ht="13.5" customHeight="1">
      <c r="A18" s="39" t="s">
        <v>6</v>
      </c>
      <c r="B18" s="48">
        <v>0</v>
      </c>
      <c r="C18" s="42">
        <v>52.7</v>
      </c>
      <c r="D18" s="46"/>
      <c r="E18" s="42">
        <v>51.54</v>
      </c>
      <c r="F18" s="46"/>
      <c r="G18" s="42">
        <f>C18+(0.0025*E18)</f>
        <v>52.82885</v>
      </c>
      <c r="H18" s="42"/>
      <c r="I18" s="98">
        <f>(B18*G18)</f>
        <v>0</v>
      </c>
      <c r="J18" s="99">
        <f>I18</f>
        <v>0</v>
      </c>
    </row>
    <row r="19" spans="1:10" ht="13.5" customHeight="1">
      <c r="A19" s="39" t="s">
        <v>78</v>
      </c>
      <c r="B19" s="40" t="s">
        <v>9</v>
      </c>
      <c r="C19" s="41"/>
      <c r="D19" s="46"/>
      <c r="E19" s="46"/>
      <c r="F19" s="46"/>
      <c r="G19" s="42"/>
      <c r="H19" s="42"/>
      <c r="I19" s="43">
        <f>SUM(I14:I18)</f>
        <v>0</v>
      </c>
      <c r="J19" s="43">
        <f>SUM(J14:J18)</f>
        <v>0</v>
      </c>
    </row>
    <row r="20" spans="1:11" ht="13.5" customHeight="1">
      <c r="A20" s="39"/>
      <c r="B20" s="51"/>
      <c r="C20" s="119"/>
      <c r="D20" s="46"/>
      <c r="E20" s="46"/>
      <c r="F20" s="46"/>
      <c r="G20" s="42"/>
      <c r="H20" s="42"/>
      <c r="I20" s="52"/>
      <c r="J20" s="100"/>
      <c r="K20" s="1"/>
    </row>
    <row r="21" spans="1:10" ht="13.5" customHeight="1">
      <c r="A21" s="53" t="s">
        <v>83</v>
      </c>
      <c r="B21" s="41"/>
      <c r="C21" s="41"/>
      <c r="D21" s="41"/>
      <c r="E21" s="41"/>
      <c r="F21" s="41"/>
      <c r="G21" s="42"/>
      <c r="H21" s="42"/>
      <c r="I21" s="54"/>
      <c r="J21" s="94"/>
    </row>
    <row r="22" spans="1:11" ht="13.5" customHeight="1">
      <c r="A22" s="39"/>
      <c r="B22" s="41"/>
      <c r="C22" s="41"/>
      <c r="D22" s="41"/>
      <c r="E22" s="41"/>
      <c r="F22" s="41"/>
      <c r="G22" s="42"/>
      <c r="H22" s="42"/>
      <c r="I22" s="55"/>
      <c r="J22" s="56"/>
      <c r="K22" s="1"/>
    </row>
    <row r="23" spans="1:11" ht="13.5" customHeight="1">
      <c r="A23" s="57" t="s">
        <v>76</v>
      </c>
      <c r="B23" s="58"/>
      <c r="C23" s="58"/>
      <c r="D23" s="46"/>
      <c r="E23" s="46"/>
      <c r="F23" s="46"/>
      <c r="G23" s="42"/>
      <c r="H23" s="42"/>
      <c r="I23" s="59">
        <v>0</v>
      </c>
      <c r="J23" s="60">
        <f>I23</f>
        <v>0</v>
      </c>
      <c r="K23" s="11"/>
    </row>
    <row r="24" spans="1:10" ht="13.5" customHeight="1">
      <c r="A24" s="39"/>
      <c r="B24" s="47"/>
      <c r="C24" s="47"/>
      <c r="D24" s="47"/>
      <c r="E24" s="47"/>
      <c r="F24" s="47"/>
      <c r="G24" s="42"/>
      <c r="H24" s="42"/>
      <c r="I24" s="61"/>
      <c r="J24" s="62"/>
    </row>
    <row r="25" spans="1:10" ht="13.5" customHeight="1">
      <c r="A25" s="124" t="s">
        <v>8</v>
      </c>
      <c r="B25" s="124"/>
      <c r="C25" s="124"/>
      <c r="D25" s="124"/>
      <c r="E25" s="124"/>
      <c r="F25" s="124"/>
      <c r="G25" s="124"/>
      <c r="H25" s="124"/>
      <c r="I25" s="64">
        <f>I9+I10+I11+I12+I19+I21+I23</f>
        <v>2571.6470499999996</v>
      </c>
      <c r="J25" s="64">
        <f>J9+J10+J11+J12+J19+J21+J23</f>
        <v>2119.8106749999997</v>
      </c>
    </row>
    <row r="26" spans="1:10" ht="13.5" customHeight="1">
      <c r="A26" s="63"/>
      <c r="B26" s="63"/>
      <c r="C26" s="63"/>
      <c r="D26" s="63"/>
      <c r="E26" s="63"/>
      <c r="F26" s="63"/>
      <c r="G26" s="63"/>
      <c r="H26" s="63"/>
      <c r="I26" s="65"/>
      <c r="J26" s="65"/>
    </row>
    <row r="27" spans="1:10" ht="13.5" customHeight="1">
      <c r="A27" s="66" t="s">
        <v>72</v>
      </c>
      <c r="B27" s="63"/>
      <c r="C27" s="63"/>
      <c r="D27" s="63"/>
      <c r="E27" s="63"/>
      <c r="F27" s="63"/>
      <c r="G27" s="63"/>
      <c r="H27" s="63"/>
      <c r="I27" s="65"/>
      <c r="J27" s="65"/>
    </row>
    <row r="28" spans="1:10" ht="13.5" customHeight="1">
      <c r="A28" s="67" t="s">
        <v>74</v>
      </c>
      <c r="B28" s="63"/>
      <c r="C28" s="63"/>
      <c r="D28" s="63"/>
      <c r="E28" s="63"/>
      <c r="F28" s="63"/>
      <c r="G28" s="63"/>
      <c r="H28" s="63"/>
      <c r="I28" s="65"/>
      <c r="J28" s="65"/>
    </row>
    <row r="29" spans="1:14" ht="13.5" customHeight="1">
      <c r="A29" s="63" t="s">
        <v>93</v>
      </c>
      <c r="B29" s="68">
        <v>0</v>
      </c>
      <c r="C29" s="121"/>
      <c r="D29" s="69">
        <v>48.99</v>
      </c>
      <c r="E29" s="69"/>
      <c r="F29" s="69"/>
      <c r="G29" s="70"/>
      <c r="H29" s="70"/>
      <c r="I29" s="71">
        <f>B29*D29</f>
        <v>0</v>
      </c>
      <c r="J29" s="71">
        <f>I29</f>
        <v>0</v>
      </c>
      <c r="N29" s="10">
        <f>I38*12+J38*2</f>
        <v>35099.385949999996</v>
      </c>
    </row>
    <row r="30" spans="1:10" ht="13.5" customHeight="1">
      <c r="A30" s="63" t="s">
        <v>94</v>
      </c>
      <c r="B30" s="68">
        <v>0</v>
      </c>
      <c r="C30" s="121"/>
      <c r="D30" s="69">
        <v>111.9</v>
      </c>
      <c r="E30" s="69"/>
      <c r="F30" s="69"/>
      <c r="G30" s="70"/>
      <c r="H30" s="70"/>
      <c r="I30" s="71">
        <f>B30*D30</f>
        <v>0</v>
      </c>
      <c r="J30" s="71">
        <f>I30</f>
        <v>0</v>
      </c>
    </row>
    <row r="31" spans="1:10" ht="13.5" customHeight="1">
      <c r="A31" s="63" t="s">
        <v>95</v>
      </c>
      <c r="B31" s="68">
        <v>0</v>
      </c>
      <c r="C31" s="121"/>
      <c r="D31" s="69">
        <f>0.04476*(I25+J25/6)</f>
        <v>130.9207095935</v>
      </c>
      <c r="E31" s="69"/>
      <c r="F31" s="69"/>
      <c r="G31" s="70"/>
      <c r="H31" s="70"/>
      <c r="I31" s="71">
        <f>B31*D31</f>
        <v>0</v>
      </c>
      <c r="J31" s="71">
        <v>0</v>
      </c>
    </row>
    <row r="32" spans="1:10" ht="13.5" customHeight="1">
      <c r="A32" s="63" t="s">
        <v>96</v>
      </c>
      <c r="B32" s="68">
        <v>0</v>
      </c>
      <c r="C32" s="121"/>
      <c r="D32" s="69">
        <f>0.0635*(I25+J25/6)</f>
        <v>185.73425065208332</v>
      </c>
      <c r="E32" s="69"/>
      <c r="F32" s="69"/>
      <c r="G32" s="70"/>
      <c r="H32" s="70"/>
      <c r="I32" s="71">
        <f>B32*D32</f>
        <v>0</v>
      </c>
      <c r="J32" s="71">
        <v>0</v>
      </c>
    </row>
    <row r="33" spans="1:10" ht="13.5" customHeight="1">
      <c r="A33" s="72"/>
      <c r="B33" s="73"/>
      <c r="C33" s="73"/>
      <c r="D33" s="73"/>
      <c r="E33" s="73"/>
      <c r="F33" s="73"/>
      <c r="G33" s="74"/>
      <c r="H33" s="74"/>
      <c r="I33" s="61"/>
      <c r="J33" s="47"/>
    </row>
    <row r="34" spans="1:10" ht="13.5" customHeight="1">
      <c r="A34" s="131" t="s">
        <v>10</v>
      </c>
      <c r="B34" s="132"/>
      <c r="C34" s="76"/>
      <c r="D34" s="73"/>
      <c r="E34" s="73"/>
      <c r="F34" s="73"/>
      <c r="G34" s="74"/>
      <c r="H34" s="74"/>
      <c r="I34" s="77">
        <f>SUM(I29:I32)</f>
        <v>0</v>
      </c>
      <c r="J34" s="77">
        <f>SUM(J29:J32)</f>
        <v>0</v>
      </c>
    </row>
    <row r="35" spans="1:10" ht="13.5" customHeight="1" thickBot="1">
      <c r="A35" s="75"/>
      <c r="B35" s="76"/>
      <c r="C35" s="76"/>
      <c r="D35" s="73"/>
      <c r="E35" s="73"/>
      <c r="F35" s="73"/>
      <c r="G35" s="74"/>
      <c r="H35" s="74"/>
      <c r="I35" s="65"/>
      <c r="J35" s="79"/>
    </row>
    <row r="36" spans="1:10" ht="13.5" customHeight="1" thickBot="1">
      <c r="A36" s="75" t="s">
        <v>15</v>
      </c>
      <c r="B36" s="80"/>
      <c r="C36" s="120"/>
      <c r="D36" s="73"/>
      <c r="E36" s="73"/>
      <c r="F36" s="73"/>
      <c r="G36" s="74"/>
      <c r="H36" s="74"/>
      <c r="I36" s="81">
        <f>I25*B36/100</f>
        <v>0</v>
      </c>
      <c r="J36" s="82">
        <f>J25*B36/100</f>
        <v>0</v>
      </c>
    </row>
    <row r="37" spans="1:10" ht="13.5" customHeight="1" thickBot="1">
      <c r="A37" s="75"/>
      <c r="B37" s="76"/>
      <c r="C37" s="76"/>
      <c r="D37" s="73"/>
      <c r="E37" s="73"/>
      <c r="F37" s="73"/>
      <c r="G37" s="74"/>
      <c r="H37" s="74"/>
      <c r="I37" s="65"/>
      <c r="J37" s="79"/>
    </row>
    <row r="38" spans="1:13" ht="13.5" customHeight="1" thickBot="1">
      <c r="A38" s="122" t="s">
        <v>12</v>
      </c>
      <c r="B38" s="122"/>
      <c r="C38" s="118"/>
      <c r="D38" s="83"/>
      <c r="E38" s="83"/>
      <c r="F38" s="83"/>
      <c r="G38" s="84"/>
      <c r="H38" s="84"/>
      <c r="I38" s="35">
        <f>I25-I34-I36</f>
        <v>2571.6470499999996</v>
      </c>
      <c r="J38" s="35">
        <f>J25-J34-J36</f>
        <v>2119.8106749999997</v>
      </c>
      <c r="M38" s="10">
        <f>I25*0.2101+I34</f>
        <v>540.303045205</v>
      </c>
    </row>
    <row r="39" spans="1:10" ht="13.5" customHeight="1">
      <c r="A39" s="72"/>
      <c r="B39" s="73"/>
      <c r="C39" s="73"/>
      <c r="D39" s="73"/>
      <c r="E39" s="73"/>
      <c r="F39" s="73"/>
      <c r="G39" s="74"/>
      <c r="H39" s="74"/>
      <c r="I39" s="85"/>
      <c r="J39" s="73"/>
    </row>
    <row r="40" spans="1:10" ht="13.5" customHeight="1">
      <c r="A40" s="86" t="s">
        <v>75</v>
      </c>
      <c r="B40" s="73"/>
      <c r="C40" s="73"/>
      <c r="D40" s="87"/>
      <c r="E40" s="87"/>
      <c r="F40" s="87"/>
      <c r="G40" s="87"/>
      <c r="H40" s="87"/>
      <c r="I40" s="87"/>
      <c r="J40" s="87"/>
    </row>
    <row r="41" spans="1:12" ht="13.5" customHeight="1">
      <c r="A41" s="88" t="s">
        <v>84</v>
      </c>
      <c r="B41" s="73"/>
      <c r="C41" s="73"/>
      <c r="D41" s="89"/>
      <c r="E41" s="89"/>
      <c r="F41" s="89"/>
      <c r="G41" s="90"/>
      <c r="H41" s="90"/>
      <c r="I41" s="91"/>
      <c r="J41" s="89"/>
      <c r="L41" s="10">
        <f>I25-M38</f>
        <v>2031.3440047949996</v>
      </c>
    </row>
    <row r="42" spans="1:11" ht="13.5" customHeight="1">
      <c r="A42" s="92" t="s">
        <v>13</v>
      </c>
      <c r="B42" s="73"/>
      <c r="C42" s="73"/>
      <c r="D42" s="89"/>
      <c r="E42" s="89"/>
      <c r="F42" s="89"/>
      <c r="G42" s="90"/>
      <c r="H42" s="90"/>
      <c r="I42" s="91"/>
      <c r="J42" s="91"/>
      <c r="K42" s="7"/>
    </row>
    <row r="43" spans="1:11" ht="13.5" customHeight="1">
      <c r="A43" s="93" t="s">
        <v>73</v>
      </c>
      <c r="B43" s="73"/>
      <c r="C43" s="73"/>
      <c r="D43" s="89"/>
      <c r="E43" s="89"/>
      <c r="F43" s="89"/>
      <c r="G43" s="90"/>
      <c r="H43" s="90"/>
      <c r="I43" s="91"/>
      <c r="J43" s="91"/>
      <c r="K43" s="7"/>
    </row>
    <row r="44" spans="1:10" ht="9" customHeight="1">
      <c r="A44" s="6"/>
      <c r="D44" s="8"/>
      <c r="E44" s="8"/>
      <c r="F44" s="8"/>
      <c r="G44" s="8"/>
      <c r="H44" s="8"/>
      <c r="I44" s="8"/>
      <c r="J44" s="8"/>
    </row>
    <row r="45" spans="1:10" s="12" customFormat="1" ht="27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12.75" customHeight="1">
      <c r="A46" s="13"/>
      <c r="D46" s="9"/>
      <c r="E46" s="9"/>
      <c r="F46" s="9"/>
      <c r="G46" s="9"/>
      <c r="H46" s="9"/>
      <c r="I46" s="9"/>
      <c r="J46" s="9"/>
    </row>
  </sheetData>
  <sheetProtection/>
  <mergeCells count="10">
    <mergeCell ref="A38:B38"/>
    <mergeCell ref="A13:I13"/>
    <mergeCell ref="A25:H25"/>
    <mergeCell ref="A45:J45"/>
    <mergeCell ref="B1:J2"/>
    <mergeCell ref="B3:J3"/>
    <mergeCell ref="B4:J4"/>
    <mergeCell ref="B5:J5"/>
    <mergeCell ref="B6:J6"/>
    <mergeCell ref="A34:B34"/>
  </mergeCells>
  <hyperlinks>
    <hyperlink ref="A23" location="'COMPLEMENTOS '!A1" display="COMPLEMETO POR CARGO SINGULAR (Ir a la tabla)"/>
  </hyperlinks>
  <printOptions/>
  <pageMargins left="0.75" right="0.75" top="1" bottom="1" header="0" footer="0"/>
  <pageSetup horizontalDpi="600" verticalDpi="600" orientation="portrait" paperSize="9" r:id="rId2"/>
  <ignoredErrors>
    <ignoredError sqref="I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4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6" width="7.8515625" style="2" hidden="1" customWidth="1"/>
    <col min="7" max="8" width="7.8515625" style="4" hidden="1" customWidth="1"/>
    <col min="9" max="9" width="19.140625" style="5" customWidth="1"/>
    <col min="10" max="10" width="18.7109375" style="2" customWidth="1"/>
    <col min="11" max="11" width="11.421875" style="2" customWidth="1"/>
    <col min="12" max="14" width="11.421875" style="2" hidden="1" customWidth="1"/>
    <col min="15" max="15" width="0" style="2" hidden="1" customWidth="1"/>
    <col min="16" max="16384" width="11.421875" style="2" customWidth="1"/>
  </cols>
  <sheetData>
    <row r="1" spans="1:10" s="73" customFormat="1" ht="13.5" customHeight="1">
      <c r="A1" s="116" t="str">
        <f>MAESTROS!$A$1</f>
        <v>actualizado agosto 2019</v>
      </c>
      <c r="B1" s="126" t="s">
        <v>86</v>
      </c>
      <c r="C1" s="126"/>
      <c r="D1" s="126"/>
      <c r="E1" s="126"/>
      <c r="F1" s="126"/>
      <c r="G1" s="126"/>
      <c r="H1" s="126"/>
      <c r="I1" s="126"/>
      <c r="J1" s="126"/>
    </row>
    <row r="2" spans="1:10" s="73" customFormat="1" ht="13.5" customHeight="1">
      <c r="A2" s="72"/>
      <c r="B2" s="126"/>
      <c r="C2" s="126"/>
      <c r="D2" s="126"/>
      <c r="E2" s="126"/>
      <c r="F2" s="126"/>
      <c r="G2" s="126"/>
      <c r="H2" s="126"/>
      <c r="I2" s="126"/>
      <c r="J2" s="126"/>
    </row>
    <row r="3" spans="1:16" s="73" customFormat="1" ht="13.5" customHeight="1">
      <c r="A3" s="72"/>
      <c r="B3" s="127" t="s">
        <v>75</v>
      </c>
      <c r="C3" s="127"/>
      <c r="D3" s="127"/>
      <c r="E3" s="127"/>
      <c r="F3" s="127"/>
      <c r="G3" s="127"/>
      <c r="H3" s="127"/>
      <c r="I3" s="127"/>
      <c r="J3" s="127"/>
      <c r="P3" s="114"/>
    </row>
    <row r="4" spans="1:10" s="73" customFormat="1" ht="13.5" customHeight="1">
      <c r="A4" s="72"/>
      <c r="B4" s="128" t="s">
        <v>84</v>
      </c>
      <c r="C4" s="128"/>
      <c r="D4" s="128"/>
      <c r="E4" s="128"/>
      <c r="F4" s="128"/>
      <c r="G4" s="128"/>
      <c r="H4" s="128"/>
      <c r="I4" s="128"/>
      <c r="J4" s="128"/>
    </row>
    <row r="5" spans="1:10" s="73" customFormat="1" ht="13.5" customHeight="1">
      <c r="A5" s="72"/>
      <c r="B5" s="129" t="s">
        <v>13</v>
      </c>
      <c r="C5" s="129"/>
      <c r="D5" s="129"/>
      <c r="E5" s="129"/>
      <c r="F5" s="129"/>
      <c r="G5" s="129"/>
      <c r="H5" s="129"/>
      <c r="I5" s="129"/>
      <c r="J5" s="129"/>
    </row>
    <row r="6" spans="1:10" s="73" customFormat="1" ht="13.5" customHeight="1">
      <c r="A6" s="72"/>
      <c r="B6" s="130" t="s">
        <v>73</v>
      </c>
      <c r="C6" s="130"/>
      <c r="D6" s="130"/>
      <c r="E6" s="130"/>
      <c r="F6" s="130"/>
      <c r="G6" s="130"/>
      <c r="H6" s="130"/>
      <c r="I6" s="130"/>
      <c r="J6" s="130"/>
    </row>
    <row r="7" spans="1:9" s="73" customFormat="1" ht="13.5" customHeight="1">
      <c r="A7" s="113" t="s">
        <v>90</v>
      </c>
      <c r="B7" s="115" t="s">
        <v>92</v>
      </c>
      <c r="C7" s="115"/>
      <c r="D7" s="47"/>
      <c r="E7" s="47"/>
      <c r="F7" s="47"/>
      <c r="G7" s="42"/>
      <c r="H7" s="42"/>
      <c r="I7" s="61"/>
    </row>
    <row r="8" spans="1:10" s="73" customFormat="1" ht="24.75" customHeight="1">
      <c r="A8" s="36" t="s">
        <v>7</v>
      </c>
      <c r="B8" s="37"/>
      <c r="C8" s="159" t="str">
        <f>MAESTROS!C8</f>
        <v>anterior</v>
      </c>
      <c r="D8" s="159" t="str">
        <f>MAESTROS!D8</f>
        <v>EXTRA</v>
      </c>
      <c r="E8" s="159" t="str">
        <f>MAESTROS!E8</f>
        <v>cantidad a 31/12/2018</v>
      </c>
      <c r="F8" s="159" t="str">
        <f>MAESTROS!F8</f>
        <v>EXTRA cantidad a 31/12/2018</v>
      </c>
      <c r="G8" s="159" t="str">
        <f>MAESTROS!G8</f>
        <v>subida  julio19</v>
      </c>
      <c r="H8" s="159" t="str">
        <f>MAESTROS!H8</f>
        <v>EXTRA subida  julio19</v>
      </c>
      <c r="I8" s="38" t="s">
        <v>14</v>
      </c>
      <c r="J8" s="38" t="s">
        <v>11</v>
      </c>
    </row>
    <row r="9" spans="1:10" s="73" customFormat="1" ht="13.5" customHeight="1">
      <c r="A9" s="39" t="s">
        <v>0</v>
      </c>
      <c r="B9" s="40" t="s">
        <v>9</v>
      </c>
      <c r="C9" s="42">
        <v>1177.08</v>
      </c>
      <c r="D9" s="42">
        <v>726.35</v>
      </c>
      <c r="E9" s="42">
        <v>1151.16</v>
      </c>
      <c r="F9" s="42">
        <v>708.61</v>
      </c>
      <c r="G9" s="42">
        <f>C9+(0.0025*E9)</f>
        <v>1179.9578999999999</v>
      </c>
      <c r="H9" s="42">
        <f>D9+(0.0025*F9)</f>
        <v>728.121525</v>
      </c>
      <c r="I9" s="43">
        <f>G9</f>
        <v>1179.9578999999999</v>
      </c>
      <c r="J9" s="44">
        <f>H9</f>
        <v>728.121525</v>
      </c>
    </row>
    <row r="10" spans="1:10" s="73" customFormat="1" ht="13.5" customHeight="1">
      <c r="A10" s="39" t="s">
        <v>1</v>
      </c>
      <c r="B10" s="45">
        <v>0</v>
      </c>
      <c r="C10" s="42">
        <v>45.29</v>
      </c>
      <c r="D10" s="42">
        <v>27.95</v>
      </c>
      <c r="E10" s="42">
        <v>44.28</v>
      </c>
      <c r="F10" s="42">
        <v>27.26</v>
      </c>
      <c r="G10" s="42">
        <f>C10+(0.0025*E10)</f>
        <v>45.4007</v>
      </c>
      <c r="H10" s="42">
        <f>D10+(0.0025*F10)</f>
        <v>28.01815</v>
      </c>
      <c r="I10" s="43">
        <f>(B10*G10)</f>
        <v>0</v>
      </c>
      <c r="J10" s="44">
        <f>B10*H10</f>
        <v>0</v>
      </c>
    </row>
    <row r="11" spans="1:10" s="73" customFormat="1" ht="13.5" customHeight="1">
      <c r="A11" s="39" t="s">
        <v>100</v>
      </c>
      <c r="B11" s="40" t="s">
        <v>9</v>
      </c>
      <c r="C11" s="42">
        <v>741.04</v>
      </c>
      <c r="D11" s="42"/>
      <c r="E11" s="42">
        <v>724.71</v>
      </c>
      <c r="F11" s="42"/>
      <c r="G11" s="42">
        <f>C11+(0.0025*E11)</f>
        <v>742.851775</v>
      </c>
      <c r="H11" s="42">
        <f>D11+(0.0025*F11)</f>
        <v>0</v>
      </c>
      <c r="I11" s="43">
        <f>G11</f>
        <v>742.851775</v>
      </c>
      <c r="J11" s="44">
        <f>I11</f>
        <v>742.851775</v>
      </c>
    </row>
    <row r="12" spans="1:10" s="73" customFormat="1" ht="13.5" customHeight="1">
      <c r="A12" s="39" t="s">
        <v>77</v>
      </c>
      <c r="B12" s="40" t="s">
        <v>9</v>
      </c>
      <c r="C12" s="42">
        <v>823.11</v>
      </c>
      <c r="D12" s="42"/>
      <c r="E12" s="42">
        <f>296.6+493.99</f>
        <v>790.59</v>
      </c>
      <c r="F12" s="42"/>
      <c r="G12" s="42">
        <f>C12+(0.0025*E12)</f>
        <v>825.0864750000001</v>
      </c>
      <c r="H12" s="42">
        <f>D12+(0.0025*F12)</f>
        <v>0</v>
      </c>
      <c r="I12" s="43">
        <f>G12</f>
        <v>825.0864750000001</v>
      </c>
      <c r="J12" s="44">
        <f>I12</f>
        <v>825.0864750000001</v>
      </c>
    </row>
    <row r="13" spans="1:10" s="73" customFormat="1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47"/>
    </row>
    <row r="14" spans="1:10" s="73" customFormat="1" ht="13.5" customHeight="1">
      <c r="A14" s="39" t="s">
        <v>2</v>
      </c>
      <c r="B14" s="48">
        <v>0</v>
      </c>
      <c r="C14" s="42">
        <v>80.14</v>
      </c>
      <c r="D14" s="46"/>
      <c r="E14" s="42">
        <v>78.36</v>
      </c>
      <c r="F14" s="46"/>
      <c r="G14" s="42">
        <f>C14+(0.0025*E14)</f>
        <v>80.3359</v>
      </c>
      <c r="H14" s="42"/>
      <c r="I14" s="98">
        <f>(B14*G14)</f>
        <v>0</v>
      </c>
      <c r="J14" s="99">
        <f>I14</f>
        <v>0</v>
      </c>
    </row>
    <row r="15" spans="1:10" s="73" customFormat="1" ht="13.5" customHeight="1">
      <c r="A15" s="39" t="s">
        <v>3</v>
      </c>
      <c r="B15" s="48">
        <v>0</v>
      </c>
      <c r="C15" s="42">
        <v>75.29</v>
      </c>
      <c r="D15" s="46"/>
      <c r="E15" s="42">
        <v>73.62</v>
      </c>
      <c r="F15" s="46"/>
      <c r="G15" s="42">
        <f>C15+(0.0025*E15)</f>
        <v>75.47405</v>
      </c>
      <c r="H15" s="42"/>
      <c r="I15" s="98">
        <f>(B15*G15)</f>
        <v>0</v>
      </c>
      <c r="J15" s="99">
        <f>I15</f>
        <v>0</v>
      </c>
    </row>
    <row r="16" spans="1:10" s="73" customFormat="1" ht="13.5" customHeight="1">
      <c r="A16" s="39" t="s">
        <v>4</v>
      </c>
      <c r="B16" s="48">
        <v>0</v>
      </c>
      <c r="C16" s="42">
        <v>100.33</v>
      </c>
      <c r="D16" s="46"/>
      <c r="E16" s="42">
        <v>98.11</v>
      </c>
      <c r="F16" s="46"/>
      <c r="G16" s="42">
        <f>C16+(0.0025*E16)</f>
        <v>100.575275</v>
      </c>
      <c r="H16" s="42"/>
      <c r="I16" s="98">
        <f>(B16*G16)</f>
        <v>0</v>
      </c>
      <c r="J16" s="99">
        <f>I16</f>
        <v>0</v>
      </c>
    </row>
    <row r="17" spans="1:10" s="73" customFormat="1" ht="13.5" customHeight="1">
      <c r="A17" s="39" t="s">
        <v>5</v>
      </c>
      <c r="B17" s="48">
        <v>0</v>
      </c>
      <c r="C17" s="42">
        <v>137.29</v>
      </c>
      <c r="D17" s="46"/>
      <c r="E17" s="42">
        <v>134.26</v>
      </c>
      <c r="F17" s="46"/>
      <c r="G17" s="42">
        <f>C17+(0.0025*E17)</f>
        <v>137.62564999999998</v>
      </c>
      <c r="H17" s="42"/>
      <c r="I17" s="98">
        <f>(B17*G17)</f>
        <v>0</v>
      </c>
      <c r="J17" s="99">
        <f>I17</f>
        <v>0</v>
      </c>
    </row>
    <row r="18" spans="1:10" s="73" customFormat="1" ht="13.5" customHeight="1">
      <c r="A18" s="39" t="s">
        <v>6</v>
      </c>
      <c r="B18" s="48">
        <v>0</v>
      </c>
      <c r="C18" s="42">
        <v>52.7</v>
      </c>
      <c r="D18" s="46"/>
      <c r="E18" s="42">
        <v>51.54</v>
      </c>
      <c r="F18" s="46"/>
      <c r="G18" s="42">
        <f>C18+(0.0025*E18)</f>
        <v>52.82885</v>
      </c>
      <c r="H18" s="42"/>
      <c r="I18" s="98">
        <f>(B18*G18)</f>
        <v>0</v>
      </c>
      <c r="J18" s="99">
        <f>I18</f>
        <v>0</v>
      </c>
    </row>
    <row r="19" spans="1:10" s="73" customFormat="1" ht="13.5" customHeight="1">
      <c r="A19" s="39" t="s">
        <v>78</v>
      </c>
      <c r="B19" s="40" t="s">
        <v>9</v>
      </c>
      <c r="C19" s="41"/>
      <c r="D19" s="46"/>
      <c r="E19" s="46"/>
      <c r="F19" s="46"/>
      <c r="G19" s="42"/>
      <c r="H19" s="42"/>
      <c r="I19" s="43">
        <f>SUM(I14:I18)</f>
        <v>0</v>
      </c>
      <c r="J19" s="43">
        <f>SUM(J14:J18)</f>
        <v>0</v>
      </c>
    </row>
    <row r="20" spans="1:11" s="73" customFormat="1" ht="13.5" customHeight="1">
      <c r="A20" s="39"/>
      <c r="B20" s="51"/>
      <c r="C20" s="119"/>
      <c r="D20" s="46"/>
      <c r="E20" s="46"/>
      <c r="F20" s="46"/>
      <c r="G20" s="42"/>
      <c r="H20" s="42"/>
      <c r="I20" s="52"/>
      <c r="J20" s="100"/>
      <c r="K20" s="47"/>
    </row>
    <row r="21" spans="1:10" s="73" customFormat="1" ht="13.5" customHeight="1">
      <c r="A21" s="53" t="s">
        <v>83</v>
      </c>
      <c r="B21" s="41"/>
      <c r="C21" s="41"/>
      <c r="D21" s="41"/>
      <c r="E21" s="41"/>
      <c r="F21" s="41"/>
      <c r="G21" s="42"/>
      <c r="H21" s="42"/>
      <c r="I21" s="54"/>
      <c r="J21" s="94"/>
    </row>
    <row r="22" spans="1:11" s="73" customFormat="1" ht="13.5" customHeight="1">
      <c r="A22" s="39"/>
      <c r="B22" s="41"/>
      <c r="C22" s="41"/>
      <c r="D22" s="41"/>
      <c r="E22" s="41"/>
      <c r="F22" s="41"/>
      <c r="G22" s="42"/>
      <c r="H22" s="42"/>
      <c r="I22" s="55"/>
      <c r="J22" s="56"/>
      <c r="K22" s="47"/>
    </row>
    <row r="23" spans="1:11" s="73" customFormat="1" ht="13.5" customHeight="1">
      <c r="A23" s="57" t="s">
        <v>76</v>
      </c>
      <c r="B23" s="58"/>
      <c r="C23" s="58"/>
      <c r="D23" s="46"/>
      <c r="E23" s="46"/>
      <c r="F23" s="46"/>
      <c r="G23" s="42"/>
      <c r="H23" s="42"/>
      <c r="I23" s="59">
        <v>0</v>
      </c>
      <c r="J23" s="60">
        <f>I23</f>
        <v>0</v>
      </c>
      <c r="K23" s="95"/>
    </row>
    <row r="24" spans="1:10" s="73" customFormat="1" ht="13.5" customHeight="1">
      <c r="A24" s="39"/>
      <c r="B24" s="47"/>
      <c r="C24" s="47"/>
      <c r="D24" s="47"/>
      <c r="E24" s="47"/>
      <c r="F24" s="47"/>
      <c r="G24" s="42"/>
      <c r="H24" s="42"/>
      <c r="I24" s="61"/>
      <c r="J24" s="62"/>
    </row>
    <row r="25" spans="1:10" s="73" customFormat="1" ht="13.5" customHeight="1">
      <c r="A25" s="124" t="s">
        <v>8</v>
      </c>
      <c r="B25" s="124"/>
      <c r="C25" s="124"/>
      <c r="D25" s="124"/>
      <c r="E25" s="124"/>
      <c r="F25" s="124"/>
      <c r="G25" s="124"/>
      <c r="H25" s="124"/>
      <c r="I25" s="64">
        <f>I9+I10+I11+I12+I19+I21+I23</f>
        <v>2747.89615</v>
      </c>
      <c r="J25" s="64">
        <f>J9+J10+J11+J12+J19+J21+J23</f>
        <v>2296.059775</v>
      </c>
    </row>
    <row r="26" spans="1:10" s="73" customFormat="1" ht="13.5" customHeight="1">
      <c r="A26" s="63"/>
      <c r="B26" s="63"/>
      <c r="C26" s="63"/>
      <c r="D26" s="63"/>
      <c r="E26" s="63"/>
      <c r="F26" s="63"/>
      <c r="G26" s="63"/>
      <c r="H26" s="63"/>
      <c r="I26" s="65"/>
      <c r="J26" s="65"/>
    </row>
    <row r="27" spans="1:10" s="73" customFormat="1" ht="13.5" customHeight="1">
      <c r="A27" s="66" t="s">
        <v>72</v>
      </c>
      <c r="B27" s="63"/>
      <c r="C27" s="63"/>
      <c r="D27" s="63"/>
      <c r="E27" s="63"/>
      <c r="F27" s="63"/>
      <c r="G27" s="63"/>
      <c r="H27" s="63"/>
      <c r="I27" s="65"/>
      <c r="J27" s="65"/>
    </row>
    <row r="28" spans="1:10" s="73" customFormat="1" ht="13.5" customHeight="1">
      <c r="A28" s="67" t="s">
        <v>74</v>
      </c>
      <c r="B28" s="63"/>
      <c r="C28" s="63"/>
      <c r="D28" s="63"/>
      <c r="E28" s="63"/>
      <c r="F28" s="63"/>
      <c r="G28" s="63"/>
      <c r="H28" s="63"/>
      <c r="I28" s="65"/>
      <c r="J28" s="65"/>
    </row>
    <row r="29" spans="1:15" s="73" customFormat="1" ht="13.5" customHeight="1">
      <c r="A29" s="63" t="s">
        <v>93</v>
      </c>
      <c r="B29" s="68">
        <v>0</v>
      </c>
      <c r="C29" s="121"/>
      <c r="D29" s="69">
        <v>48.99</v>
      </c>
      <c r="E29" s="69"/>
      <c r="F29" s="69"/>
      <c r="G29" s="70"/>
      <c r="H29" s="70"/>
      <c r="I29" s="71">
        <f>B29*D29</f>
        <v>0</v>
      </c>
      <c r="J29" s="71">
        <f>I29</f>
        <v>0</v>
      </c>
      <c r="O29" s="97">
        <f>I38*12+J38*2</f>
        <v>37566.87335</v>
      </c>
    </row>
    <row r="30" spans="1:10" s="73" customFormat="1" ht="13.5" customHeight="1">
      <c r="A30" s="63" t="s">
        <v>94</v>
      </c>
      <c r="B30" s="68">
        <v>0</v>
      </c>
      <c r="C30" s="121"/>
      <c r="D30" s="69">
        <v>111.9</v>
      </c>
      <c r="E30" s="69"/>
      <c r="F30" s="69"/>
      <c r="G30" s="70"/>
      <c r="H30" s="70"/>
      <c r="I30" s="71">
        <f>B30*D30</f>
        <v>0</v>
      </c>
      <c r="J30" s="71">
        <f>I30</f>
        <v>0</v>
      </c>
    </row>
    <row r="31" spans="1:10" s="73" customFormat="1" ht="13.5" customHeight="1">
      <c r="A31" s="63" t="s">
        <v>95</v>
      </c>
      <c r="B31" s="68">
        <v>0</v>
      </c>
      <c r="C31" s="121"/>
      <c r="D31" s="69">
        <f>0.04476*(I25+J25/6)</f>
        <v>140.1244375955</v>
      </c>
      <c r="E31" s="69"/>
      <c r="F31" s="69"/>
      <c r="G31" s="70"/>
      <c r="H31" s="70"/>
      <c r="I31" s="71">
        <f>B31*D31</f>
        <v>0</v>
      </c>
      <c r="J31" s="71">
        <v>0</v>
      </c>
    </row>
    <row r="32" spans="1:10" s="73" customFormat="1" ht="13.5" customHeight="1">
      <c r="A32" s="63" t="s">
        <v>96</v>
      </c>
      <c r="B32" s="68">
        <v>0</v>
      </c>
      <c r="C32" s="121"/>
      <c r="D32" s="69">
        <f>0.0635*(I25+J25/6)</f>
        <v>198.79137147708335</v>
      </c>
      <c r="E32" s="69"/>
      <c r="F32" s="69"/>
      <c r="G32" s="70"/>
      <c r="H32" s="70"/>
      <c r="I32" s="71">
        <f>B32*D32</f>
        <v>0</v>
      </c>
      <c r="J32" s="71">
        <v>0</v>
      </c>
    </row>
    <row r="33" spans="1:10" s="73" customFormat="1" ht="13.5" customHeight="1">
      <c r="A33" s="72"/>
      <c r="G33" s="74"/>
      <c r="H33" s="74"/>
      <c r="I33" s="61"/>
      <c r="J33" s="47"/>
    </row>
    <row r="34" spans="1:10" s="73" customFormat="1" ht="13.5" customHeight="1">
      <c r="A34" s="131" t="s">
        <v>10</v>
      </c>
      <c r="B34" s="132"/>
      <c r="C34" s="76"/>
      <c r="G34" s="74"/>
      <c r="H34" s="74"/>
      <c r="I34" s="77">
        <f>SUM(I29:I32)</f>
        <v>0</v>
      </c>
      <c r="J34" s="77">
        <f>SUM(J29:J32)</f>
        <v>0</v>
      </c>
    </row>
    <row r="35" spans="1:10" s="73" customFormat="1" ht="13.5" customHeight="1" thickBot="1">
      <c r="A35" s="75"/>
      <c r="B35" s="76"/>
      <c r="C35" s="76"/>
      <c r="G35" s="74"/>
      <c r="H35" s="74"/>
      <c r="I35" s="65"/>
      <c r="J35" s="79"/>
    </row>
    <row r="36" spans="1:10" s="73" customFormat="1" ht="13.5" customHeight="1" thickBot="1">
      <c r="A36" s="75" t="s">
        <v>15</v>
      </c>
      <c r="B36" s="80"/>
      <c r="C36" s="120"/>
      <c r="G36" s="74"/>
      <c r="H36" s="74"/>
      <c r="I36" s="81">
        <f>I25*B36/100</f>
        <v>0</v>
      </c>
      <c r="J36" s="82">
        <f>J25*B36/100</f>
        <v>0</v>
      </c>
    </row>
    <row r="37" spans="1:10" s="73" customFormat="1" ht="13.5" customHeight="1" thickBot="1">
      <c r="A37" s="75"/>
      <c r="B37" s="76"/>
      <c r="C37" s="76"/>
      <c r="G37" s="74"/>
      <c r="H37" s="74"/>
      <c r="I37" s="65"/>
      <c r="J37" s="79"/>
    </row>
    <row r="38" spans="1:13" s="73" customFormat="1" ht="13.5" customHeight="1" thickBot="1">
      <c r="A38" s="122" t="s">
        <v>12</v>
      </c>
      <c r="B38" s="122"/>
      <c r="C38" s="118"/>
      <c r="D38" s="83"/>
      <c r="E38" s="83"/>
      <c r="F38" s="83"/>
      <c r="G38" s="84"/>
      <c r="H38" s="84"/>
      <c r="I38" s="35">
        <f>I25-I34-I36</f>
        <v>2747.89615</v>
      </c>
      <c r="J38" s="35">
        <f>J25-J34-J36</f>
        <v>2296.059775</v>
      </c>
      <c r="M38" s="97">
        <f>I25*0.2101+I34</f>
        <v>577.332981115</v>
      </c>
    </row>
    <row r="39" spans="1:9" s="73" customFormat="1" ht="13.5" customHeight="1">
      <c r="A39" s="72"/>
      <c r="G39" s="74"/>
      <c r="H39" s="74"/>
      <c r="I39" s="85"/>
    </row>
    <row r="40" spans="1:10" s="73" customFormat="1" ht="13.5" customHeight="1">
      <c r="A40" s="86" t="s">
        <v>75</v>
      </c>
      <c r="D40" s="87"/>
      <c r="E40" s="87"/>
      <c r="F40" s="87"/>
      <c r="G40" s="87"/>
      <c r="H40" s="87"/>
      <c r="I40" s="87"/>
      <c r="J40" s="87"/>
    </row>
    <row r="41" spans="1:12" s="73" customFormat="1" ht="13.5" customHeight="1">
      <c r="A41" s="88" t="s">
        <v>84</v>
      </c>
      <c r="D41" s="89"/>
      <c r="E41" s="89"/>
      <c r="F41" s="89"/>
      <c r="G41" s="90"/>
      <c r="H41" s="90"/>
      <c r="I41" s="91"/>
      <c r="J41" s="89"/>
      <c r="L41" s="97">
        <f>I25-M38</f>
        <v>2170.563168885</v>
      </c>
    </row>
    <row r="42" spans="1:11" s="73" customFormat="1" ht="13.5" customHeight="1">
      <c r="A42" s="92" t="s">
        <v>13</v>
      </c>
      <c r="D42" s="89"/>
      <c r="E42" s="89"/>
      <c r="F42" s="89"/>
      <c r="G42" s="90"/>
      <c r="H42" s="90"/>
      <c r="I42" s="91"/>
      <c r="J42" s="91"/>
      <c r="K42" s="89"/>
    </row>
    <row r="43" spans="1:11" s="73" customFormat="1" ht="13.5" customHeight="1">
      <c r="A43" s="93" t="s">
        <v>73</v>
      </c>
      <c r="D43" s="89"/>
      <c r="E43" s="89"/>
      <c r="F43" s="89"/>
      <c r="G43" s="90"/>
      <c r="H43" s="90"/>
      <c r="I43" s="91"/>
      <c r="J43" s="91"/>
      <c r="K43" s="89"/>
    </row>
    <row r="44" spans="1:10" ht="9" customHeight="1">
      <c r="A44" s="6"/>
      <c r="D44" s="8"/>
      <c r="E44" s="8"/>
      <c r="F44" s="8"/>
      <c r="G44" s="8"/>
      <c r="H44" s="8"/>
      <c r="I44" s="8"/>
      <c r="J44" s="8"/>
    </row>
    <row r="45" spans="1:10" ht="27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12.75" customHeight="1">
      <c r="A46" s="13"/>
      <c r="D46" s="9"/>
      <c r="E46" s="9"/>
      <c r="F46" s="9"/>
      <c r="G46" s="9"/>
      <c r="H46" s="9"/>
      <c r="I46" s="9"/>
      <c r="J46" s="9"/>
    </row>
  </sheetData>
  <sheetProtection/>
  <mergeCells count="10">
    <mergeCell ref="A38:B38"/>
    <mergeCell ref="A13:I13"/>
    <mergeCell ref="A25:H25"/>
    <mergeCell ref="A45:J45"/>
    <mergeCell ref="B1:J2"/>
    <mergeCell ref="B3:J3"/>
    <mergeCell ref="B4:J4"/>
    <mergeCell ref="B5:J5"/>
    <mergeCell ref="B6:J6"/>
    <mergeCell ref="A34:B34"/>
  </mergeCells>
  <hyperlinks>
    <hyperlink ref="A23" location="'COMPLEMENTOS '!A1" display="COMPLEMETO POR CARGO SINGULAR (Ir a la tabla)"/>
  </hyperlinks>
  <printOptions/>
  <pageMargins left="0.75" right="0.75" top="1" bottom="1" header="0" footer="0"/>
  <pageSetup horizontalDpi="300" verticalDpi="300" orientation="portrait" paperSize="9" r:id="rId2"/>
  <ignoredErrors>
    <ignoredError sqref="I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4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6.7109375" style="0" customWidth="1"/>
    <col min="2" max="2" width="6.7109375" style="0" customWidth="1"/>
    <col min="3" max="8" width="7.8515625" style="0" hidden="1" customWidth="1"/>
    <col min="9" max="9" width="18.7109375" style="0" customWidth="1"/>
    <col min="10" max="10" width="19.140625" style="0" customWidth="1"/>
    <col min="12" max="12" width="0" style="0" hidden="1" customWidth="1"/>
    <col min="13" max="13" width="21.140625" style="0" customWidth="1"/>
  </cols>
  <sheetData>
    <row r="1" spans="1:10" s="73" customFormat="1" ht="13.5" customHeight="1">
      <c r="A1" s="116" t="str">
        <f>MAESTROS!$A$1</f>
        <v>actualizado agosto 2019</v>
      </c>
      <c r="B1" s="126" t="s">
        <v>86</v>
      </c>
      <c r="C1" s="126"/>
      <c r="D1" s="126"/>
      <c r="E1" s="126"/>
      <c r="F1" s="126"/>
      <c r="G1" s="126"/>
      <c r="H1" s="126"/>
      <c r="I1" s="126"/>
      <c r="J1" s="126"/>
    </row>
    <row r="2" spans="1:10" s="73" customFormat="1" ht="13.5" customHeight="1">
      <c r="A2" s="72"/>
      <c r="B2" s="126"/>
      <c r="C2" s="126"/>
      <c r="D2" s="126"/>
      <c r="E2" s="126"/>
      <c r="F2" s="126"/>
      <c r="G2" s="126"/>
      <c r="H2" s="126"/>
      <c r="I2" s="126"/>
      <c r="J2" s="126"/>
    </row>
    <row r="3" spans="1:10" s="73" customFormat="1" ht="13.5" customHeight="1">
      <c r="A3" s="72"/>
      <c r="B3" s="127" t="s">
        <v>75</v>
      </c>
      <c r="C3" s="127"/>
      <c r="D3" s="127"/>
      <c r="E3" s="127"/>
      <c r="F3" s="127"/>
      <c r="G3" s="127"/>
      <c r="H3" s="127"/>
      <c r="I3" s="127"/>
      <c r="J3" s="127"/>
    </row>
    <row r="4" spans="1:10" s="73" customFormat="1" ht="13.5" customHeight="1">
      <c r="A4" s="72"/>
      <c r="B4" s="128" t="s">
        <v>84</v>
      </c>
      <c r="C4" s="128"/>
      <c r="D4" s="128"/>
      <c r="E4" s="128"/>
      <c r="F4" s="128"/>
      <c r="G4" s="128"/>
      <c r="H4" s="128"/>
      <c r="I4" s="128"/>
      <c r="J4" s="128"/>
    </row>
    <row r="5" spans="1:10" s="73" customFormat="1" ht="13.5" customHeight="1">
      <c r="A5" s="72"/>
      <c r="B5" s="129" t="s">
        <v>13</v>
      </c>
      <c r="C5" s="129"/>
      <c r="D5" s="129"/>
      <c r="E5" s="129"/>
      <c r="F5" s="129"/>
      <c r="G5" s="129"/>
      <c r="H5" s="129"/>
      <c r="I5" s="129"/>
      <c r="J5" s="129"/>
    </row>
    <row r="6" spans="1:10" s="73" customFormat="1" ht="13.5" customHeight="1">
      <c r="A6" s="72"/>
      <c r="B6" s="130" t="s">
        <v>73</v>
      </c>
      <c r="C6" s="130"/>
      <c r="D6" s="130"/>
      <c r="E6" s="130"/>
      <c r="F6" s="130"/>
      <c r="G6" s="130"/>
      <c r="H6" s="130"/>
      <c r="I6" s="130"/>
      <c r="J6" s="130"/>
    </row>
    <row r="7" spans="1:16" s="58" customFormat="1" ht="13.5" customHeight="1">
      <c r="A7" s="113" t="s">
        <v>91</v>
      </c>
      <c r="B7" s="115" t="s">
        <v>92</v>
      </c>
      <c r="C7" s="115"/>
      <c r="D7" s="47"/>
      <c r="E7" s="47"/>
      <c r="F7" s="47"/>
      <c r="G7" s="42"/>
      <c r="H7" s="42"/>
      <c r="I7" s="61"/>
      <c r="J7" s="73"/>
      <c r="K7" s="73"/>
      <c r="L7" s="73"/>
      <c r="M7" s="73"/>
      <c r="N7" s="73"/>
      <c r="O7" s="73"/>
      <c r="P7" s="73"/>
    </row>
    <row r="8" spans="1:16" s="58" customFormat="1" ht="24.75" customHeight="1">
      <c r="A8" s="36" t="s">
        <v>7</v>
      </c>
      <c r="B8" s="37"/>
      <c r="C8" s="159" t="str">
        <f>MAESTROS!C8</f>
        <v>anterior</v>
      </c>
      <c r="D8" s="159" t="str">
        <f>MAESTROS!D8</f>
        <v>EXTRA</v>
      </c>
      <c r="E8" s="159" t="str">
        <f>MAESTROS!E8</f>
        <v>cantidad a 31/12/2018</v>
      </c>
      <c r="F8" s="159" t="str">
        <f>MAESTROS!F8</f>
        <v>EXTRA cantidad a 31/12/2018</v>
      </c>
      <c r="G8" s="159" t="str">
        <f>MAESTROS!G8</f>
        <v>subida  julio19</v>
      </c>
      <c r="H8" s="159" t="str">
        <f>MAESTROS!H8</f>
        <v>EXTRA subida  julio19</v>
      </c>
      <c r="I8" s="38" t="s">
        <v>14</v>
      </c>
      <c r="J8" s="38" t="s">
        <v>11</v>
      </c>
      <c r="K8" s="73"/>
      <c r="L8" s="73"/>
      <c r="M8" s="73"/>
      <c r="N8" s="73"/>
      <c r="O8" s="73"/>
      <c r="P8" s="73"/>
    </row>
    <row r="9" spans="1:16" s="58" customFormat="1" ht="13.5" customHeight="1">
      <c r="A9" s="39" t="s">
        <v>0</v>
      </c>
      <c r="B9" s="40" t="s">
        <v>9</v>
      </c>
      <c r="C9" s="42">
        <v>1177.08</v>
      </c>
      <c r="D9" s="42">
        <v>726.35</v>
      </c>
      <c r="E9" s="42">
        <v>1151.16</v>
      </c>
      <c r="F9" s="42">
        <v>708.61</v>
      </c>
      <c r="G9" s="42">
        <f>C9+(0.0025*E9)</f>
        <v>1179.9578999999999</v>
      </c>
      <c r="H9" s="42">
        <f>D9+(0.0025*F9)</f>
        <v>728.121525</v>
      </c>
      <c r="I9" s="43">
        <f>G9</f>
        <v>1179.9578999999999</v>
      </c>
      <c r="J9" s="44">
        <f>H9</f>
        <v>728.121525</v>
      </c>
      <c r="K9" s="73"/>
      <c r="L9" s="73"/>
      <c r="M9" s="73"/>
      <c r="N9" s="73"/>
      <c r="O9" s="73"/>
      <c r="P9" s="73"/>
    </row>
    <row r="10" spans="1:16" s="58" customFormat="1" ht="13.5" customHeight="1">
      <c r="A10" s="39" t="s">
        <v>1</v>
      </c>
      <c r="B10" s="45">
        <v>0</v>
      </c>
      <c r="C10" s="42">
        <v>45.29</v>
      </c>
      <c r="D10" s="42">
        <v>27.95</v>
      </c>
      <c r="E10" s="42">
        <v>44.28</v>
      </c>
      <c r="F10" s="42">
        <v>27.26</v>
      </c>
      <c r="G10" s="42">
        <f>C10+(0.0025*E10)</f>
        <v>45.4007</v>
      </c>
      <c r="H10" s="42">
        <f>D10+(0.0025*F10)</f>
        <v>28.01815</v>
      </c>
      <c r="I10" s="43">
        <f>(B10*G10)</f>
        <v>0</v>
      </c>
      <c r="J10" s="44">
        <f>B10*H10</f>
        <v>0</v>
      </c>
      <c r="K10" s="73"/>
      <c r="L10" s="73"/>
      <c r="M10" s="73"/>
      <c r="N10" s="73"/>
      <c r="O10" s="73"/>
      <c r="P10" s="73"/>
    </row>
    <row r="11" spans="1:16" s="58" customFormat="1" ht="13.5" customHeight="1">
      <c r="A11" s="39" t="s">
        <v>100</v>
      </c>
      <c r="B11" s="40" t="s">
        <v>9</v>
      </c>
      <c r="C11" s="42">
        <v>741.04</v>
      </c>
      <c r="D11" s="42"/>
      <c r="E11" s="42">
        <v>724.71</v>
      </c>
      <c r="F11" s="42"/>
      <c r="G11" s="42">
        <f>C11+(0.0025*E11)</f>
        <v>742.851775</v>
      </c>
      <c r="H11" s="42">
        <f>D11+(0.0025*F11)</f>
        <v>0</v>
      </c>
      <c r="I11" s="43">
        <f>G11</f>
        <v>742.851775</v>
      </c>
      <c r="J11" s="44">
        <f>I11</f>
        <v>742.851775</v>
      </c>
      <c r="K11" s="73"/>
      <c r="L11" s="73"/>
      <c r="M11" s="73"/>
      <c r="N11" s="73"/>
      <c r="O11" s="73"/>
      <c r="P11" s="73"/>
    </row>
    <row r="12" spans="1:16" s="58" customFormat="1" ht="13.5" customHeight="1">
      <c r="A12" s="39" t="s">
        <v>77</v>
      </c>
      <c r="B12" s="40" t="s">
        <v>9</v>
      </c>
      <c r="C12" s="42">
        <v>852.89</v>
      </c>
      <c r="D12" s="42"/>
      <c r="E12" s="42">
        <f>325.72+493.99</f>
        <v>819.71</v>
      </c>
      <c r="F12" s="42"/>
      <c r="G12" s="42">
        <f>C12+(0.0025*E12)</f>
        <v>854.939275</v>
      </c>
      <c r="H12" s="42">
        <f>D12+(0.0025*F12)</f>
        <v>0</v>
      </c>
      <c r="I12" s="43">
        <f>G12</f>
        <v>854.939275</v>
      </c>
      <c r="J12" s="44">
        <f>I12</f>
        <v>854.939275</v>
      </c>
      <c r="K12" s="73"/>
      <c r="L12" s="73"/>
      <c r="M12" s="73"/>
      <c r="N12" s="73"/>
      <c r="O12" s="73"/>
      <c r="P12" s="73"/>
    </row>
    <row r="13" spans="1:16" s="58" customFormat="1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47"/>
      <c r="K13" s="73"/>
      <c r="L13" s="73"/>
      <c r="M13" s="73"/>
      <c r="N13" s="73"/>
      <c r="O13" s="73"/>
      <c r="P13" s="73"/>
    </row>
    <row r="14" spans="1:16" s="58" customFormat="1" ht="13.5" customHeight="1">
      <c r="A14" s="39" t="s">
        <v>2</v>
      </c>
      <c r="B14" s="48">
        <v>0</v>
      </c>
      <c r="C14" s="42">
        <v>80.14</v>
      </c>
      <c r="D14" s="46"/>
      <c r="E14" s="42">
        <v>78.36</v>
      </c>
      <c r="F14" s="46"/>
      <c r="G14" s="42">
        <f>C14+(0.0025*E14)</f>
        <v>80.3359</v>
      </c>
      <c r="H14" s="42"/>
      <c r="I14" s="101">
        <f>(B14*G14)</f>
        <v>0</v>
      </c>
      <c r="J14" s="102">
        <f>I14</f>
        <v>0</v>
      </c>
      <c r="K14" s="73"/>
      <c r="L14" s="73"/>
      <c r="M14" s="73"/>
      <c r="N14" s="73"/>
      <c r="O14" s="73"/>
      <c r="P14" s="73"/>
    </row>
    <row r="15" spans="1:16" s="58" customFormat="1" ht="13.5" customHeight="1">
      <c r="A15" s="39" t="s">
        <v>3</v>
      </c>
      <c r="B15" s="48">
        <v>0</v>
      </c>
      <c r="C15" s="42">
        <v>75.29</v>
      </c>
      <c r="D15" s="46"/>
      <c r="E15" s="42">
        <v>73.62</v>
      </c>
      <c r="F15" s="46"/>
      <c r="G15" s="42">
        <f>C15+(0.0025*E15)</f>
        <v>75.47405</v>
      </c>
      <c r="H15" s="42"/>
      <c r="I15" s="101">
        <f>(B15*G15)</f>
        <v>0</v>
      </c>
      <c r="J15" s="102">
        <f>I15</f>
        <v>0</v>
      </c>
      <c r="K15" s="73"/>
      <c r="L15" s="73"/>
      <c r="M15" s="73"/>
      <c r="N15" s="73"/>
      <c r="O15" s="73"/>
      <c r="P15" s="73"/>
    </row>
    <row r="16" spans="1:16" s="58" customFormat="1" ht="13.5" customHeight="1">
      <c r="A16" s="39" t="s">
        <v>4</v>
      </c>
      <c r="B16" s="48">
        <v>0</v>
      </c>
      <c r="C16" s="42">
        <v>100.33</v>
      </c>
      <c r="D16" s="46"/>
      <c r="E16" s="42">
        <v>98.11</v>
      </c>
      <c r="F16" s="46"/>
      <c r="G16" s="42">
        <f>C16+(0.0025*E16)</f>
        <v>100.575275</v>
      </c>
      <c r="H16" s="42"/>
      <c r="I16" s="101">
        <f>(B16*G16)</f>
        <v>0</v>
      </c>
      <c r="J16" s="102">
        <f>I16</f>
        <v>0</v>
      </c>
      <c r="K16" s="73"/>
      <c r="L16" s="73">
        <v>1</v>
      </c>
      <c r="M16" s="73"/>
      <c r="N16" s="73"/>
      <c r="O16" s="73"/>
      <c r="P16" s="73"/>
    </row>
    <row r="17" spans="1:16" s="58" customFormat="1" ht="13.5" customHeight="1">
      <c r="A17" s="39" t="s">
        <v>5</v>
      </c>
      <c r="B17" s="48">
        <v>0</v>
      </c>
      <c r="C17" s="42">
        <v>137.29</v>
      </c>
      <c r="D17" s="46"/>
      <c r="E17" s="42">
        <v>134.26</v>
      </c>
      <c r="F17" s="46"/>
      <c r="G17" s="42">
        <f>C17+(0.0025*E17)</f>
        <v>137.62564999999998</v>
      </c>
      <c r="H17" s="42"/>
      <c r="I17" s="101">
        <f>(B17*G17)</f>
        <v>0</v>
      </c>
      <c r="J17" s="102">
        <f>I17</f>
        <v>0</v>
      </c>
      <c r="K17" s="73"/>
      <c r="L17" s="73"/>
      <c r="M17" s="73"/>
      <c r="N17" s="73"/>
      <c r="O17" s="73"/>
      <c r="P17" s="73"/>
    </row>
    <row r="18" spans="1:16" s="58" customFormat="1" ht="13.5" customHeight="1">
      <c r="A18" s="39" t="s">
        <v>6</v>
      </c>
      <c r="B18" s="48">
        <v>0</v>
      </c>
      <c r="C18" s="42">
        <v>52.7</v>
      </c>
      <c r="D18" s="46"/>
      <c r="E18" s="42">
        <v>51.54</v>
      </c>
      <c r="F18" s="46"/>
      <c r="G18" s="42">
        <f>C18+(0.0025*E18)</f>
        <v>52.82885</v>
      </c>
      <c r="H18" s="42"/>
      <c r="I18" s="101">
        <f>(B18*G18)</f>
        <v>0</v>
      </c>
      <c r="J18" s="102">
        <f>I18</f>
        <v>0</v>
      </c>
      <c r="K18" s="73"/>
      <c r="L18" s="73"/>
      <c r="M18" s="73"/>
      <c r="N18" s="73"/>
      <c r="O18" s="73"/>
      <c r="P18" s="73"/>
    </row>
    <row r="19" spans="1:16" s="58" customFormat="1" ht="13.5" customHeight="1">
      <c r="A19" s="39" t="s">
        <v>78</v>
      </c>
      <c r="B19" s="40" t="s">
        <v>9</v>
      </c>
      <c r="C19" s="41"/>
      <c r="D19" s="46"/>
      <c r="E19" s="46"/>
      <c r="F19" s="46"/>
      <c r="G19" s="42"/>
      <c r="H19" s="42"/>
      <c r="I19" s="43">
        <f>SUM(I14:I18)</f>
        <v>0</v>
      </c>
      <c r="J19" s="43">
        <f>SUM(J14:J18)</f>
        <v>0</v>
      </c>
      <c r="K19" s="73"/>
      <c r="L19" s="73"/>
      <c r="M19" s="73"/>
      <c r="N19" s="73"/>
      <c r="O19" s="73"/>
      <c r="P19" s="73"/>
    </row>
    <row r="20" spans="1:16" s="58" customFormat="1" ht="13.5" customHeight="1">
      <c r="A20" s="39"/>
      <c r="B20" s="51"/>
      <c r="C20" s="119"/>
      <c r="D20" s="46"/>
      <c r="E20" s="46"/>
      <c r="F20" s="46"/>
      <c r="G20" s="42"/>
      <c r="H20" s="42"/>
      <c r="I20" s="52"/>
      <c r="J20" s="100"/>
      <c r="K20" s="47"/>
      <c r="L20" s="73"/>
      <c r="M20" s="73"/>
      <c r="N20" s="73"/>
      <c r="O20" s="73"/>
      <c r="P20" s="73"/>
    </row>
    <row r="21" spans="1:16" s="58" customFormat="1" ht="13.5" customHeight="1">
      <c r="A21" s="53" t="s">
        <v>83</v>
      </c>
      <c r="B21" s="41"/>
      <c r="C21" s="41"/>
      <c r="D21" s="41"/>
      <c r="E21" s="41"/>
      <c r="F21" s="41"/>
      <c r="G21" s="42"/>
      <c r="H21" s="42"/>
      <c r="I21" s="54"/>
      <c r="J21" s="94"/>
      <c r="K21" s="73"/>
      <c r="L21" s="73"/>
      <c r="M21" s="73"/>
      <c r="N21" s="73"/>
      <c r="O21" s="73"/>
      <c r="P21" s="73"/>
    </row>
    <row r="22" spans="1:16" s="58" customFormat="1" ht="13.5" customHeight="1">
      <c r="A22" s="39"/>
      <c r="B22" s="41"/>
      <c r="C22" s="41"/>
      <c r="D22" s="41"/>
      <c r="E22" s="41"/>
      <c r="F22" s="41"/>
      <c r="G22" s="42"/>
      <c r="H22" s="42"/>
      <c r="I22" s="55"/>
      <c r="J22" s="56"/>
      <c r="K22" s="47"/>
      <c r="L22" s="73"/>
      <c r="M22" s="73"/>
      <c r="N22" s="73"/>
      <c r="O22" s="73"/>
      <c r="P22" s="73"/>
    </row>
    <row r="23" spans="1:16" s="58" customFormat="1" ht="13.5" customHeight="1">
      <c r="A23" s="57" t="s">
        <v>76</v>
      </c>
      <c r="D23" s="46"/>
      <c r="E23" s="46"/>
      <c r="F23" s="46"/>
      <c r="G23" s="42"/>
      <c r="H23" s="42"/>
      <c r="I23" s="59">
        <v>0</v>
      </c>
      <c r="J23" s="60">
        <f>I23</f>
        <v>0</v>
      </c>
      <c r="K23" s="95"/>
      <c r="L23" s="73"/>
      <c r="M23" s="73"/>
      <c r="N23" s="73"/>
      <c r="O23" s="73"/>
      <c r="P23" s="73"/>
    </row>
    <row r="24" spans="1:16" s="58" customFormat="1" ht="13.5" customHeight="1">
      <c r="A24" s="39"/>
      <c r="B24" s="47"/>
      <c r="C24" s="47"/>
      <c r="D24" s="47"/>
      <c r="E24" s="47"/>
      <c r="F24" s="47"/>
      <c r="G24" s="42"/>
      <c r="H24" s="42"/>
      <c r="I24" s="61"/>
      <c r="J24" s="62"/>
      <c r="K24" s="73"/>
      <c r="L24" s="73"/>
      <c r="M24" s="73"/>
      <c r="N24" s="73"/>
      <c r="O24" s="73"/>
      <c r="P24" s="73"/>
    </row>
    <row r="25" spans="1:16" s="58" customFormat="1" ht="13.5" customHeight="1">
      <c r="A25" s="124" t="s">
        <v>8</v>
      </c>
      <c r="B25" s="124"/>
      <c r="C25" s="124"/>
      <c r="D25" s="124"/>
      <c r="E25" s="124"/>
      <c r="F25" s="124"/>
      <c r="G25" s="124"/>
      <c r="H25" s="124"/>
      <c r="I25" s="64">
        <f>I9+I10+I11+I12+I19+G21+I23</f>
        <v>2777.74895</v>
      </c>
      <c r="J25" s="64">
        <f>J9+J10+J11+J12+J19+J21+J23</f>
        <v>2325.9125750000003</v>
      </c>
      <c r="K25" s="73"/>
      <c r="L25" s="73"/>
      <c r="M25" s="73"/>
      <c r="N25" s="73"/>
      <c r="O25" s="73"/>
      <c r="P25" s="73"/>
    </row>
    <row r="26" spans="1:16" s="58" customFormat="1" ht="13.5" customHeight="1">
      <c r="A26" s="63"/>
      <c r="B26" s="63"/>
      <c r="C26" s="63"/>
      <c r="D26" s="63"/>
      <c r="E26" s="63"/>
      <c r="F26" s="63"/>
      <c r="G26" s="63"/>
      <c r="H26" s="63"/>
      <c r="I26" s="65"/>
      <c r="J26" s="65"/>
      <c r="K26" s="73"/>
      <c r="L26" s="73"/>
      <c r="M26" s="73"/>
      <c r="N26" s="73"/>
      <c r="O26" s="73"/>
      <c r="P26" s="73"/>
    </row>
    <row r="27" spans="1:16" s="58" customFormat="1" ht="13.5" customHeight="1">
      <c r="A27" s="66" t="s">
        <v>72</v>
      </c>
      <c r="B27" s="63"/>
      <c r="C27" s="63"/>
      <c r="D27" s="63"/>
      <c r="E27" s="63"/>
      <c r="F27" s="63"/>
      <c r="G27" s="63"/>
      <c r="H27" s="63"/>
      <c r="I27" s="65"/>
      <c r="J27" s="65"/>
      <c r="K27" s="73"/>
      <c r="L27" s="73"/>
      <c r="M27" s="73"/>
      <c r="N27" s="73"/>
      <c r="O27" s="73"/>
      <c r="P27" s="73"/>
    </row>
    <row r="28" spans="1:16" s="58" customFormat="1" ht="13.5" customHeight="1">
      <c r="A28" s="67" t="s">
        <v>74</v>
      </c>
      <c r="B28" s="63"/>
      <c r="C28" s="63"/>
      <c r="D28" s="63"/>
      <c r="E28" s="63"/>
      <c r="F28" s="63"/>
      <c r="G28" s="63"/>
      <c r="H28" s="63"/>
      <c r="I28" s="65"/>
      <c r="J28" s="65"/>
      <c r="K28" s="73"/>
      <c r="L28" s="73"/>
      <c r="M28" s="73"/>
      <c r="N28" s="73"/>
      <c r="O28" s="73"/>
      <c r="P28" s="73"/>
    </row>
    <row r="29" spans="1:16" s="58" customFormat="1" ht="13.5" customHeight="1">
      <c r="A29" s="63" t="s">
        <v>93</v>
      </c>
      <c r="B29" s="68">
        <v>0</v>
      </c>
      <c r="C29" s="68"/>
      <c r="D29" s="69">
        <v>48.99</v>
      </c>
      <c r="E29" s="69"/>
      <c r="F29" s="69"/>
      <c r="G29" s="70"/>
      <c r="H29" s="70"/>
      <c r="I29" s="71">
        <f>B29*D29</f>
        <v>0</v>
      </c>
      <c r="J29" s="71">
        <f>I29</f>
        <v>0</v>
      </c>
      <c r="K29" s="73"/>
      <c r="L29" s="73"/>
      <c r="M29" s="73"/>
      <c r="N29" s="73"/>
      <c r="O29" s="73"/>
      <c r="P29" s="73"/>
    </row>
    <row r="30" spans="1:16" s="58" customFormat="1" ht="13.5" customHeight="1">
      <c r="A30" s="63" t="s">
        <v>94</v>
      </c>
      <c r="B30" s="68">
        <v>0</v>
      </c>
      <c r="C30" s="68"/>
      <c r="D30" s="69">
        <v>111.9</v>
      </c>
      <c r="E30" s="69"/>
      <c r="F30" s="69"/>
      <c r="G30" s="70"/>
      <c r="H30" s="70"/>
      <c r="I30" s="71">
        <f>B30*D30</f>
        <v>0</v>
      </c>
      <c r="J30" s="71">
        <f>I30</f>
        <v>0</v>
      </c>
      <c r="K30" s="73"/>
      <c r="L30" s="73"/>
      <c r="M30" s="73"/>
      <c r="N30" s="73"/>
      <c r="O30" s="73"/>
      <c r="P30" s="73"/>
    </row>
    <row r="31" spans="1:16" s="58" customFormat="1" ht="13.5" customHeight="1">
      <c r="A31" s="63" t="s">
        <v>95</v>
      </c>
      <c r="B31" s="68">
        <v>0</v>
      </c>
      <c r="C31" s="68"/>
      <c r="D31" s="69">
        <f>0.04476*(I25+J25/6)</f>
        <v>141.68335081150002</v>
      </c>
      <c r="E31" s="69"/>
      <c r="F31" s="69"/>
      <c r="G31" s="70"/>
      <c r="H31" s="70"/>
      <c r="I31" s="71">
        <f>B31*D31</f>
        <v>0</v>
      </c>
      <c r="J31" s="71">
        <v>0</v>
      </c>
      <c r="K31" s="73"/>
      <c r="L31" s="73"/>
      <c r="M31" s="73"/>
      <c r="N31" s="73"/>
      <c r="O31" s="73"/>
      <c r="P31" s="73"/>
    </row>
    <row r="32" spans="1:16" s="58" customFormat="1" ht="13.5" customHeight="1">
      <c r="A32" s="63" t="s">
        <v>96</v>
      </c>
      <c r="B32" s="68">
        <v>0</v>
      </c>
      <c r="C32" s="68"/>
      <c r="D32" s="69">
        <f>0.0635*(I25+J25/6)</f>
        <v>201.0029664104167</v>
      </c>
      <c r="E32" s="69"/>
      <c r="F32" s="69"/>
      <c r="G32" s="70"/>
      <c r="H32" s="70"/>
      <c r="I32" s="71">
        <f>B32*D32</f>
        <v>0</v>
      </c>
      <c r="J32" s="71">
        <f>I32</f>
        <v>0</v>
      </c>
      <c r="K32" s="73"/>
      <c r="L32" s="73"/>
      <c r="M32" s="73"/>
      <c r="N32" s="73"/>
      <c r="O32" s="73"/>
      <c r="P32" s="73"/>
    </row>
    <row r="33" spans="1:16" s="58" customFormat="1" ht="13.5" customHeight="1">
      <c r="A33" s="72"/>
      <c r="B33" s="73"/>
      <c r="C33" s="73"/>
      <c r="D33" s="73"/>
      <c r="E33" s="73"/>
      <c r="F33" s="73"/>
      <c r="G33" s="74"/>
      <c r="H33" s="74"/>
      <c r="I33" s="61"/>
      <c r="J33" s="47"/>
      <c r="K33" s="73"/>
      <c r="L33" s="73"/>
      <c r="M33" s="73"/>
      <c r="N33" s="73"/>
      <c r="O33" s="73"/>
      <c r="P33" s="73"/>
    </row>
    <row r="34" spans="1:16" s="58" customFormat="1" ht="13.5" customHeight="1">
      <c r="A34" s="131" t="s">
        <v>10</v>
      </c>
      <c r="B34" s="132"/>
      <c r="C34" s="76"/>
      <c r="D34" s="73"/>
      <c r="E34" s="73"/>
      <c r="F34" s="73"/>
      <c r="G34" s="74"/>
      <c r="H34" s="74"/>
      <c r="I34" s="77">
        <f>SUM(I29:I32)</f>
        <v>0</v>
      </c>
      <c r="J34" s="78">
        <f>SUM(J29:J32)</f>
        <v>0</v>
      </c>
      <c r="K34" s="73"/>
      <c r="L34" s="73"/>
      <c r="M34" s="73"/>
      <c r="N34" s="73"/>
      <c r="O34" s="73"/>
      <c r="P34" s="73"/>
    </row>
    <row r="35" spans="1:16" s="58" customFormat="1" ht="13.5" customHeight="1" thickBot="1">
      <c r="A35" s="75"/>
      <c r="B35" s="76"/>
      <c r="C35" s="76"/>
      <c r="D35" s="73"/>
      <c r="E35" s="73"/>
      <c r="F35" s="73"/>
      <c r="G35" s="74"/>
      <c r="H35" s="74"/>
      <c r="I35" s="65"/>
      <c r="J35" s="79"/>
      <c r="K35" s="73"/>
      <c r="L35" s="73"/>
      <c r="M35" s="73"/>
      <c r="N35" s="73"/>
      <c r="O35" s="73"/>
      <c r="P35" s="73"/>
    </row>
    <row r="36" spans="1:10" s="73" customFormat="1" ht="13.5" customHeight="1" thickBot="1">
      <c r="A36" s="75" t="s">
        <v>15</v>
      </c>
      <c r="B36" s="80"/>
      <c r="C36" s="120"/>
      <c r="G36" s="74"/>
      <c r="H36" s="74"/>
      <c r="I36" s="81">
        <f>I25*B36/100</f>
        <v>0</v>
      </c>
      <c r="J36" s="82">
        <f>J25*B36/100</f>
        <v>0</v>
      </c>
    </row>
    <row r="37" spans="1:16" s="58" customFormat="1" ht="13.5" customHeight="1" thickBot="1">
      <c r="A37" s="75"/>
      <c r="B37" s="76"/>
      <c r="C37" s="76"/>
      <c r="D37" s="73"/>
      <c r="E37" s="73"/>
      <c r="F37" s="73"/>
      <c r="G37" s="74"/>
      <c r="H37" s="74"/>
      <c r="I37" s="65"/>
      <c r="J37" s="79"/>
      <c r="K37" s="73"/>
      <c r="L37" s="73"/>
      <c r="M37" s="73"/>
      <c r="N37" s="73"/>
      <c r="O37" s="73"/>
      <c r="P37" s="73"/>
    </row>
    <row r="38" spans="1:16" s="58" customFormat="1" ht="13.5" customHeight="1" thickBot="1">
      <c r="A38" s="122" t="s">
        <v>12</v>
      </c>
      <c r="B38" s="122"/>
      <c r="C38" s="118"/>
      <c r="D38" s="83"/>
      <c r="E38" s="83"/>
      <c r="F38" s="83"/>
      <c r="G38" s="84"/>
      <c r="H38" s="84"/>
      <c r="I38" s="35">
        <f>I25-I34-I36</f>
        <v>2777.74895</v>
      </c>
      <c r="J38" s="35">
        <f>J25-J34-J36</f>
        <v>2325.9125750000003</v>
      </c>
      <c r="K38" s="73"/>
      <c r="L38" s="73"/>
      <c r="M38" s="97"/>
      <c r="N38" s="73"/>
      <c r="O38" s="73"/>
      <c r="P38" s="73"/>
    </row>
    <row r="39" spans="1:16" s="58" customFormat="1" ht="13.5" customHeight="1">
      <c r="A39" s="72"/>
      <c r="B39" s="73"/>
      <c r="C39" s="73"/>
      <c r="D39" s="73"/>
      <c r="E39" s="73"/>
      <c r="F39" s="73"/>
      <c r="G39" s="74"/>
      <c r="H39" s="74"/>
      <c r="I39" s="85"/>
      <c r="J39" s="73"/>
      <c r="K39" s="73"/>
      <c r="L39" s="73"/>
      <c r="M39" s="73"/>
      <c r="N39" s="73"/>
      <c r="O39" s="73"/>
      <c r="P39" s="73"/>
    </row>
    <row r="40" spans="1:16" s="58" customFormat="1" ht="13.5" customHeight="1">
      <c r="A40" s="86" t="s">
        <v>75</v>
      </c>
      <c r="B40" s="73"/>
      <c r="C40" s="73"/>
      <c r="D40" s="87"/>
      <c r="E40" s="87"/>
      <c r="F40" s="87"/>
      <c r="G40" s="87"/>
      <c r="H40" s="87"/>
      <c r="I40" s="87"/>
      <c r="J40" s="87"/>
      <c r="K40" s="73"/>
      <c r="L40" s="73"/>
      <c r="M40" s="73"/>
      <c r="N40" s="73"/>
      <c r="O40" s="73"/>
      <c r="P40" s="73"/>
    </row>
    <row r="41" spans="1:16" s="58" customFormat="1" ht="13.5" customHeight="1">
      <c r="A41" s="88" t="s">
        <v>84</v>
      </c>
      <c r="B41" s="73"/>
      <c r="C41" s="73"/>
      <c r="D41" s="89"/>
      <c r="E41" s="89"/>
      <c r="F41" s="89"/>
      <c r="G41" s="90"/>
      <c r="H41" s="90"/>
      <c r="I41" s="91"/>
      <c r="J41" s="89"/>
      <c r="K41" s="73"/>
      <c r="L41" s="97"/>
      <c r="M41" s="73"/>
      <c r="N41" s="73"/>
      <c r="O41" s="73"/>
      <c r="P41" s="73"/>
    </row>
    <row r="42" spans="1:16" s="58" customFormat="1" ht="13.5" customHeight="1">
      <c r="A42" s="92" t="s">
        <v>13</v>
      </c>
      <c r="B42" s="73"/>
      <c r="C42" s="73"/>
      <c r="D42" s="89"/>
      <c r="E42" s="89"/>
      <c r="F42" s="89"/>
      <c r="G42" s="90"/>
      <c r="H42" s="90"/>
      <c r="I42" s="91"/>
      <c r="J42" s="91"/>
      <c r="K42" s="89"/>
      <c r="L42" s="73"/>
      <c r="M42" s="73"/>
      <c r="N42" s="73"/>
      <c r="O42" s="73"/>
      <c r="P42" s="73"/>
    </row>
    <row r="43" spans="1:16" s="58" customFormat="1" ht="13.5" customHeight="1">
      <c r="A43" s="93" t="s">
        <v>73</v>
      </c>
      <c r="B43" s="73"/>
      <c r="C43" s="73"/>
      <c r="D43" s="89"/>
      <c r="E43" s="89"/>
      <c r="F43" s="89"/>
      <c r="G43" s="90"/>
      <c r="H43" s="90"/>
      <c r="I43" s="91"/>
      <c r="J43" s="91"/>
      <c r="K43" s="89"/>
      <c r="L43" s="73"/>
      <c r="M43" s="73"/>
      <c r="N43" s="73"/>
      <c r="O43" s="73"/>
      <c r="P43" s="73"/>
    </row>
    <row r="44" spans="1:16" ht="7.5" customHeight="1">
      <c r="A44" s="6"/>
      <c r="B44" s="2"/>
      <c r="C44" s="2"/>
      <c r="D44" s="8"/>
      <c r="E44" s="8"/>
      <c r="F44" s="8"/>
      <c r="G44" s="8"/>
      <c r="H44" s="8"/>
      <c r="I44" s="8"/>
      <c r="J44" s="8"/>
      <c r="K44" s="2"/>
      <c r="L44" s="2"/>
      <c r="M44" s="2"/>
      <c r="N44" s="2"/>
      <c r="O44" s="2"/>
      <c r="P44" s="2"/>
    </row>
    <row r="45" spans="1:16" ht="25.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2"/>
      <c r="L45" s="2"/>
      <c r="M45" s="2"/>
      <c r="N45" s="2"/>
      <c r="O45" s="2"/>
      <c r="P45" s="2"/>
    </row>
    <row r="46" spans="1:16" ht="12.75">
      <c r="A46" s="13"/>
      <c r="B46" s="2"/>
      <c r="C46" s="2"/>
      <c r="D46" s="9"/>
      <c r="E46" s="9"/>
      <c r="F46" s="9"/>
      <c r="G46" s="9"/>
      <c r="H46" s="9"/>
      <c r="I46" s="9"/>
      <c r="J46" s="9"/>
      <c r="K46" s="2"/>
      <c r="L46" s="2"/>
      <c r="M46" s="2"/>
      <c r="N46" s="2"/>
      <c r="O46" s="2"/>
      <c r="P46" s="2"/>
    </row>
  </sheetData>
  <sheetProtection/>
  <mergeCells count="10">
    <mergeCell ref="A25:H25"/>
    <mergeCell ref="A34:B34"/>
    <mergeCell ref="A38:B38"/>
    <mergeCell ref="A45:J45"/>
    <mergeCell ref="B1:J2"/>
    <mergeCell ref="B3:J3"/>
    <mergeCell ref="B4:J4"/>
    <mergeCell ref="B5:J5"/>
    <mergeCell ref="B6:J6"/>
    <mergeCell ref="A13:I13"/>
  </mergeCells>
  <hyperlinks>
    <hyperlink ref="A23" location="'COMPLEMENTOS '!A1" display="COMPLEMETO POR CARGO SINGULAR (Ir a la tabla)"/>
  </hyperlinks>
  <printOptions/>
  <pageMargins left="0.7" right="0.7" top="0.75" bottom="0.75" header="0.3" footer="0.3"/>
  <pageSetup orientation="portrait" paperSize="9"/>
  <ignoredErrors>
    <ignoredError sqref="I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C6" sqref="C6:K6"/>
    </sheetView>
  </sheetViews>
  <sheetFormatPr defaultColWidth="11.421875" defaultRowHeight="12.75"/>
  <cols>
    <col min="1" max="1" width="4.140625" style="0" customWidth="1"/>
    <col min="2" max="2" width="12.8515625" style="14" customWidth="1"/>
    <col min="3" max="3" width="11.421875" style="14" customWidth="1"/>
    <col min="4" max="4" width="9.140625" style="14" customWidth="1"/>
    <col min="5" max="5" width="6.28125" style="14" customWidth="1"/>
    <col min="6" max="7" width="11.421875" style="14" customWidth="1"/>
    <col min="8" max="8" width="9.00390625" style="14" customWidth="1"/>
    <col min="9" max="9" width="5.7109375" style="14" customWidth="1"/>
    <col min="10" max="11" width="11.421875" style="14" customWidth="1"/>
    <col min="12" max="12" width="9.57421875" style="103" customWidth="1"/>
    <col min="13" max="13" width="11.421875" style="14" customWidth="1"/>
  </cols>
  <sheetData>
    <row r="1" ht="12.75" customHeight="1">
      <c r="D1" s="117"/>
    </row>
    <row r="2" ht="12.75">
      <c r="D2" s="160" t="s">
        <v>108</v>
      </c>
    </row>
    <row r="3" spans="7:12" ht="12.75">
      <c r="G3" s="158">
        <v>2019</v>
      </c>
      <c r="H3" s="158"/>
      <c r="I3" s="158"/>
      <c r="J3" s="158"/>
      <c r="K3" s="158"/>
      <c r="L3" s="158"/>
    </row>
    <row r="4" spans="7:12" ht="18.75" customHeight="1">
      <c r="G4" s="158"/>
      <c r="H4" s="158"/>
      <c r="I4" s="158"/>
      <c r="J4" s="158"/>
      <c r="K4" s="158"/>
      <c r="L4" s="158"/>
    </row>
    <row r="5" ht="21" customHeight="1"/>
    <row r="6" spans="3:11" ht="15" customHeight="1">
      <c r="C6" s="150" t="s">
        <v>17</v>
      </c>
      <c r="D6" s="150"/>
      <c r="E6" s="150"/>
      <c r="F6" s="150"/>
      <c r="G6" s="150"/>
      <c r="H6" s="150"/>
      <c r="I6" s="150"/>
      <c r="J6" s="150"/>
      <c r="K6" s="150"/>
    </row>
    <row r="7" ht="15" customHeight="1"/>
    <row r="8" spans="2:12" ht="24.75" customHeight="1">
      <c r="B8" s="156" t="s">
        <v>109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ht="15" customHeight="1"/>
    <row r="10" spans="2:12" ht="15" customHeight="1">
      <c r="B10" s="151" t="s">
        <v>18</v>
      </c>
      <c r="C10" s="151"/>
      <c r="D10" s="151"/>
      <c r="E10" s="15"/>
      <c r="F10" s="151" t="s">
        <v>19</v>
      </c>
      <c r="G10" s="151"/>
      <c r="H10" s="151"/>
      <c r="I10" s="15"/>
      <c r="J10" s="151" t="s">
        <v>20</v>
      </c>
      <c r="K10" s="151"/>
      <c r="L10" s="151"/>
    </row>
    <row r="11" spans="2:12" ht="27.75" customHeight="1" thickBot="1">
      <c r="B11" s="33" t="s">
        <v>21</v>
      </c>
      <c r="C11" s="33" t="s">
        <v>79</v>
      </c>
      <c r="D11" s="33" t="s">
        <v>22</v>
      </c>
      <c r="F11" s="34" t="s">
        <v>21</v>
      </c>
      <c r="G11" s="34" t="s">
        <v>79</v>
      </c>
      <c r="H11" s="34" t="s">
        <v>22</v>
      </c>
      <c r="J11" s="34" t="s">
        <v>21</v>
      </c>
      <c r="K11" s="34" t="s">
        <v>79</v>
      </c>
      <c r="L11" s="104" t="s">
        <v>22</v>
      </c>
    </row>
    <row r="12" spans="2:12" ht="15" customHeight="1" thickTop="1">
      <c r="B12" s="142" t="s">
        <v>23</v>
      </c>
      <c r="C12" s="16" t="s">
        <v>24</v>
      </c>
      <c r="D12" s="17">
        <v>751.59</v>
      </c>
      <c r="F12" s="142" t="s">
        <v>23</v>
      </c>
      <c r="G12" s="16" t="s">
        <v>24</v>
      </c>
      <c r="H12" s="17">
        <v>822.17</v>
      </c>
      <c r="J12" s="142" t="s">
        <v>23</v>
      </c>
      <c r="K12" s="16" t="s">
        <v>24</v>
      </c>
      <c r="L12" s="105">
        <v>836.55</v>
      </c>
    </row>
    <row r="13" spans="2:12" ht="15" customHeight="1">
      <c r="B13" s="143"/>
      <c r="C13" s="18" t="s">
        <v>25</v>
      </c>
      <c r="D13" s="19">
        <v>708.57</v>
      </c>
      <c r="F13" s="143"/>
      <c r="G13" s="18" t="s">
        <v>25</v>
      </c>
      <c r="H13" s="19">
        <v>779.16</v>
      </c>
      <c r="J13" s="143"/>
      <c r="K13" s="18" t="s">
        <v>25</v>
      </c>
      <c r="L13" s="106">
        <v>752.27</v>
      </c>
    </row>
    <row r="14" spans="2:12" ht="15" customHeight="1">
      <c r="B14" s="143"/>
      <c r="C14" s="18" t="s">
        <v>26</v>
      </c>
      <c r="D14" s="19">
        <v>583.84</v>
      </c>
      <c r="F14" s="143"/>
      <c r="G14" s="18" t="s">
        <v>26</v>
      </c>
      <c r="H14" s="19">
        <v>654.4</v>
      </c>
      <c r="J14" s="143"/>
      <c r="K14" s="18" t="s">
        <v>26</v>
      </c>
      <c r="L14" s="106">
        <v>708.81</v>
      </c>
    </row>
    <row r="15" spans="2:12" ht="15" customHeight="1" thickBot="1">
      <c r="B15" s="143"/>
      <c r="C15" s="18" t="s">
        <v>27</v>
      </c>
      <c r="D15" s="19">
        <v>478.04</v>
      </c>
      <c r="F15" s="143"/>
      <c r="G15" s="18" t="s">
        <v>27</v>
      </c>
      <c r="H15" s="19">
        <v>548.62</v>
      </c>
      <c r="J15" s="144"/>
      <c r="K15" s="20" t="s">
        <v>27</v>
      </c>
      <c r="L15" s="107">
        <v>670.36</v>
      </c>
    </row>
    <row r="16" spans="2:12" ht="15" customHeight="1" thickTop="1">
      <c r="B16" s="143"/>
      <c r="C16" s="18" t="s">
        <v>28</v>
      </c>
      <c r="D16" s="19">
        <v>382.06</v>
      </c>
      <c r="F16" s="143"/>
      <c r="G16" s="18" t="s">
        <v>28</v>
      </c>
      <c r="H16" s="19">
        <v>452.65</v>
      </c>
      <c r="J16" s="152" t="s">
        <v>29</v>
      </c>
      <c r="K16" s="22" t="s">
        <v>24</v>
      </c>
      <c r="L16" s="108">
        <v>636.22</v>
      </c>
    </row>
    <row r="17" spans="2:12" ht="15" customHeight="1" thickBot="1">
      <c r="B17" s="144"/>
      <c r="C17" s="20" t="s">
        <v>30</v>
      </c>
      <c r="D17" s="21">
        <v>282.76</v>
      </c>
      <c r="F17" s="144"/>
      <c r="G17" s="20" t="s">
        <v>30</v>
      </c>
      <c r="H17" s="21">
        <v>353.34</v>
      </c>
      <c r="J17" s="143"/>
      <c r="K17" s="18" t="s">
        <v>25</v>
      </c>
      <c r="L17" s="106">
        <v>583.13</v>
      </c>
    </row>
    <row r="18" spans="2:12" ht="15" customHeight="1" thickTop="1">
      <c r="B18" s="152" t="s">
        <v>29</v>
      </c>
      <c r="C18" s="22" t="s">
        <v>24</v>
      </c>
      <c r="D18" s="23">
        <v>515.69</v>
      </c>
      <c r="F18" s="152" t="s">
        <v>29</v>
      </c>
      <c r="G18" s="22" t="s">
        <v>24</v>
      </c>
      <c r="H18" s="23">
        <v>586.28</v>
      </c>
      <c r="J18" s="143"/>
      <c r="K18" s="18" t="s">
        <v>26</v>
      </c>
      <c r="L18" s="106">
        <v>540.46</v>
      </c>
    </row>
    <row r="19" spans="2:12" ht="15" customHeight="1" thickBot="1">
      <c r="B19" s="143"/>
      <c r="C19" s="18" t="s">
        <v>25</v>
      </c>
      <c r="D19" s="19">
        <v>473.7</v>
      </c>
      <c r="F19" s="143"/>
      <c r="G19" s="18" t="s">
        <v>25</v>
      </c>
      <c r="H19" s="19">
        <v>544.28</v>
      </c>
      <c r="J19" s="153"/>
      <c r="K19" s="24" t="s">
        <v>27</v>
      </c>
      <c r="L19" s="109">
        <v>508.52</v>
      </c>
    </row>
    <row r="20" spans="2:12" ht="15" customHeight="1" thickTop="1">
      <c r="B20" s="143"/>
      <c r="C20" s="18" t="s">
        <v>26</v>
      </c>
      <c r="D20" s="19">
        <v>431.76</v>
      </c>
      <c r="F20" s="143"/>
      <c r="G20" s="18" t="s">
        <v>26</v>
      </c>
      <c r="H20" s="19">
        <v>502.35</v>
      </c>
      <c r="J20" s="142" t="s">
        <v>31</v>
      </c>
      <c r="K20" s="16" t="s">
        <v>24</v>
      </c>
      <c r="L20" s="105">
        <v>636.22</v>
      </c>
    </row>
    <row r="21" spans="2:12" ht="15" customHeight="1">
      <c r="B21" s="143"/>
      <c r="C21" s="18" t="s">
        <v>27</v>
      </c>
      <c r="D21" s="19">
        <v>370.9</v>
      </c>
      <c r="F21" s="143"/>
      <c r="G21" s="18" t="s">
        <v>27</v>
      </c>
      <c r="H21" s="19">
        <v>441.48</v>
      </c>
      <c r="J21" s="143"/>
      <c r="K21" s="18" t="s">
        <v>25</v>
      </c>
      <c r="L21" s="106">
        <v>583.13</v>
      </c>
    </row>
    <row r="22" spans="2:12" ht="15" customHeight="1" thickBot="1">
      <c r="B22" s="153"/>
      <c r="C22" s="24" t="s">
        <v>28</v>
      </c>
      <c r="D22" s="25">
        <v>322.8</v>
      </c>
      <c r="F22" s="153"/>
      <c r="G22" s="24" t="s">
        <v>28</v>
      </c>
      <c r="H22" s="25">
        <v>393.38</v>
      </c>
      <c r="J22" s="143"/>
      <c r="K22" s="18" t="s">
        <v>26</v>
      </c>
      <c r="L22" s="106">
        <v>540.46</v>
      </c>
    </row>
    <row r="23" spans="2:12" ht="15" customHeight="1" thickBot="1" thickTop="1">
      <c r="B23" s="142" t="s">
        <v>31</v>
      </c>
      <c r="C23" s="16" t="s">
        <v>24</v>
      </c>
      <c r="D23" s="17">
        <v>515.69</v>
      </c>
      <c r="F23" s="142" t="s">
        <v>31</v>
      </c>
      <c r="G23" s="16" t="s">
        <v>24</v>
      </c>
      <c r="H23" s="17">
        <v>586.28</v>
      </c>
      <c r="J23" s="144"/>
      <c r="K23" s="20" t="s">
        <v>27</v>
      </c>
      <c r="L23" s="107">
        <v>508.52</v>
      </c>
    </row>
    <row r="24" spans="2:8" ht="15" customHeight="1" thickTop="1">
      <c r="B24" s="143"/>
      <c r="C24" s="18" t="s">
        <v>25</v>
      </c>
      <c r="D24" s="19">
        <v>473.7</v>
      </c>
      <c r="F24" s="143"/>
      <c r="G24" s="18" t="s">
        <v>25</v>
      </c>
      <c r="H24" s="19">
        <v>544.28</v>
      </c>
    </row>
    <row r="25" spans="2:8" ht="15" customHeight="1">
      <c r="B25" s="143"/>
      <c r="C25" s="18" t="s">
        <v>26</v>
      </c>
      <c r="D25" s="19">
        <v>431.76</v>
      </c>
      <c r="F25" s="143"/>
      <c r="G25" s="18" t="s">
        <v>26</v>
      </c>
      <c r="H25" s="19">
        <v>502.35</v>
      </c>
    </row>
    <row r="26" spans="2:13" ht="15" customHeight="1">
      <c r="B26" s="143"/>
      <c r="C26" s="18" t="s">
        <v>27</v>
      </c>
      <c r="D26" s="19">
        <v>370.9</v>
      </c>
      <c r="F26" s="143"/>
      <c r="G26" s="18" t="s">
        <v>27</v>
      </c>
      <c r="H26" s="19">
        <v>441.48</v>
      </c>
      <c r="J26" s="145" t="s">
        <v>80</v>
      </c>
      <c r="K26" s="145"/>
      <c r="L26" s="145"/>
      <c r="M26" s="15"/>
    </row>
    <row r="27" spans="2:13" ht="15" customHeight="1" thickBot="1">
      <c r="B27" s="144"/>
      <c r="C27" s="20" t="s">
        <v>28</v>
      </c>
      <c r="D27" s="21">
        <v>322.8</v>
      </c>
      <c r="F27" s="144"/>
      <c r="G27" s="20" t="s">
        <v>28</v>
      </c>
      <c r="H27" s="21">
        <v>393.38</v>
      </c>
      <c r="J27" s="145"/>
      <c r="K27" s="145"/>
      <c r="L27" s="145"/>
      <c r="M27" s="15"/>
    </row>
    <row r="28" spans="10:13" ht="15" customHeight="1" thickTop="1">
      <c r="J28" s="145"/>
      <c r="K28" s="145"/>
      <c r="L28" s="145"/>
      <c r="M28" s="15"/>
    </row>
    <row r="29" spans="2:13" ht="15" customHeight="1">
      <c r="B29" s="146" t="s">
        <v>32</v>
      </c>
      <c r="C29" s="146"/>
      <c r="D29" s="146"/>
      <c r="E29" s="146"/>
      <c r="F29" s="146"/>
      <c r="G29" s="146"/>
      <c r="H29" s="146"/>
      <c r="J29" s="145"/>
      <c r="K29" s="145"/>
      <c r="L29" s="145"/>
      <c r="M29" s="15"/>
    </row>
    <row r="30" spans="2:13" ht="15" customHeight="1" thickBot="1">
      <c r="B30" s="147" t="s">
        <v>33</v>
      </c>
      <c r="C30" s="147"/>
      <c r="D30" s="147"/>
      <c r="F30" s="147" t="s">
        <v>20</v>
      </c>
      <c r="G30" s="147"/>
      <c r="H30" s="147"/>
      <c r="J30" s="145"/>
      <c r="K30" s="145"/>
      <c r="L30" s="145"/>
      <c r="M30" s="15"/>
    </row>
    <row r="31" spans="2:12" ht="15" customHeight="1" thickBot="1" thickTop="1">
      <c r="B31" s="26" t="s">
        <v>34</v>
      </c>
      <c r="C31" s="148" t="s">
        <v>35</v>
      </c>
      <c r="D31" s="148"/>
      <c r="F31" s="26" t="s">
        <v>34</v>
      </c>
      <c r="G31" s="148" t="s">
        <v>36</v>
      </c>
      <c r="H31" s="148"/>
      <c r="J31" s="145"/>
      <c r="K31" s="145"/>
      <c r="L31" s="145"/>
    </row>
    <row r="32" spans="2:12" ht="15" customHeight="1" thickTop="1">
      <c r="B32" s="22" t="s">
        <v>24</v>
      </c>
      <c r="C32" s="149" t="s">
        <v>37</v>
      </c>
      <c r="D32" s="149"/>
      <c r="F32" s="22" t="s">
        <v>24</v>
      </c>
      <c r="G32" s="149" t="s">
        <v>38</v>
      </c>
      <c r="H32" s="149"/>
      <c r="J32" s="145"/>
      <c r="K32" s="145"/>
      <c r="L32" s="145"/>
    </row>
    <row r="33" spans="2:11" ht="15" customHeight="1">
      <c r="B33" s="18" t="s">
        <v>25</v>
      </c>
      <c r="C33" s="155" t="s">
        <v>39</v>
      </c>
      <c r="D33" s="155"/>
      <c r="F33" s="18" t="s">
        <v>25</v>
      </c>
      <c r="G33" s="155" t="s">
        <v>40</v>
      </c>
      <c r="H33" s="155"/>
      <c r="J33" s="154"/>
      <c r="K33" s="154"/>
    </row>
    <row r="34" spans="2:11" ht="15" customHeight="1">
      <c r="B34" s="18" t="s">
        <v>26</v>
      </c>
      <c r="C34" s="155" t="s">
        <v>41</v>
      </c>
      <c r="D34" s="155"/>
      <c r="F34" s="18" t="s">
        <v>26</v>
      </c>
      <c r="G34" s="155" t="s">
        <v>42</v>
      </c>
      <c r="H34" s="155"/>
      <c r="J34" s="154"/>
      <c r="K34" s="154"/>
    </row>
    <row r="35" spans="2:11" ht="15" customHeight="1">
      <c r="B35" s="18" t="s">
        <v>27</v>
      </c>
      <c r="C35" s="155" t="s">
        <v>43</v>
      </c>
      <c r="D35" s="155"/>
      <c r="F35" s="18" t="s">
        <v>27</v>
      </c>
      <c r="G35" s="155" t="s">
        <v>44</v>
      </c>
      <c r="H35" s="155"/>
      <c r="J35" s="154"/>
      <c r="K35" s="154"/>
    </row>
    <row r="36" spans="2:4" ht="15" customHeight="1">
      <c r="B36" s="18" t="s">
        <v>28</v>
      </c>
      <c r="C36" s="155" t="s">
        <v>45</v>
      </c>
      <c r="D36" s="155"/>
    </row>
    <row r="37" spans="2:4" ht="15" customHeight="1">
      <c r="B37" s="18" t="s">
        <v>30</v>
      </c>
      <c r="C37" s="155" t="s">
        <v>46</v>
      </c>
      <c r="D37" s="155"/>
    </row>
    <row r="38" ht="15" customHeight="1"/>
    <row r="39" spans="2:10" ht="15" customHeight="1">
      <c r="B39" s="139" t="s">
        <v>47</v>
      </c>
      <c r="C39" s="139"/>
      <c r="D39" s="139"/>
      <c r="E39" s="139"/>
      <c r="F39" s="139"/>
      <c r="G39" s="139"/>
      <c r="H39" s="139"/>
      <c r="I39" s="139"/>
      <c r="J39" s="139"/>
    </row>
    <row r="40" spans="2:10" ht="15" customHeight="1" thickBot="1">
      <c r="B40" s="141" t="s">
        <v>48</v>
      </c>
      <c r="C40" s="141"/>
      <c r="D40" s="141"/>
      <c r="E40" s="141"/>
      <c r="F40" s="141"/>
      <c r="G40" s="141"/>
      <c r="H40" s="141"/>
      <c r="I40" s="141"/>
      <c r="J40" s="27" t="s">
        <v>49</v>
      </c>
    </row>
    <row r="41" spans="2:10" ht="15" customHeight="1" thickTop="1">
      <c r="B41" s="136" t="s">
        <v>50</v>
      </c>
      <c r="C41" s="136"/>
      <c r="D41" s="136"/>
      <c r="E41" s="136"/>
      <c r="F41" s="136"/>
      <c r="G41" s="136"/>
      <c r="H41" s="136"/>
      <c r="I41" s="136"/>
      <c r="J41" s="28">
        <v>670.36</v>
      </c>
    </row>
    <row r="42" spans="2:10" ht="15" customHeight="1">
      <c r="B42" s="134" t="s">
        <v>51</v>
      </c>
      <c r="C42" s="134"/>
      <c r="D42" s="134"/>
      <c r="E42" s="134"/>
      <c r="F42" s="134"/>
      <c r="G42" s="134"/>
      <c r="H42" s="134"/>
      <c r="I42" s="134"/>
      <c r="J42" s="29">
        <v>636.22</v>
      </c>
    </row>
    <row r="43" spans="2:10" ht="15" customHeight="1">
      <c r="B43" s="134" t="s">
        <v>52</v>
      </c>
      <c r="C43" s="134"/>
      <c r="D43" s="134"/>
      <c r="E43" s="134"/>
      <c r="F43" s="134"/>
      <c r="G43" s="134"/>
      <c r="H43" s="134"/>
      <c r="I43" s="134"/>
      <c r="J43" s="29">
        <v>70.62</v>
      </c>
    </row>
    <row r="44" spans="2:10" ht="15" customHeight="1">
      <c r="B44" s="134" t="s">
        <v>53</v>
      </c>
      <c r="C44" s="134"/>
      <c r="D44" s="134"/>
      <c r="E44" s="134"/>
      <c r="F44" s="134"/>
      <c r="G44" s="134"/>
      <c r="H44" s="134"/>
      <c r="I44" s="134"/>
      <c r="J44" s="29">
        <v>70.62</v>
      </c>
    </row>
    <row r="45" spans="2:10" ht="15" customHeight="1">
      <c r="B45" s="134" t="s">
        <v>54</v>
      </c>
      <c r="C45" s="134"/>
      <c r="D45" s="134"/>
      <c r="E45" s="134"/>
      <c r="F45" s="134"/>
      <c r="G45" s="134"/>
      <c r="H45" s="134"/>
      <c r="I45" s="134"/>
      <c r="J45" s="29">
        <v>265.17</v>
      </c>
    </row>
    <row r="46" spans="2:10" ht="15" customHeight="1">
      <c r="B46" s="134" t="s">
        <v>55</v>
      </c>
      <c r="C46" s="134"/>
      <c r="D46" s="134"/>
      <c r="E46" s="134"/>
      <c r="F46" s="134"/>
      <c r="G46" s="134"/>
      <c r="H46" s="134"/>
      <c r="I46" s="134"/>
      <c r="J46" s="29">
        <v>341.99</v>
      </c>
    </row>
    <row r="47" spans="2:10" ht="15" customHeight="1">
      <c r="B47" s="134" t="s">
        <v>56</v>
      </c>
      <c r="C47" s="134"/>
      <c r="D47" s="134"/>
      <c r="E47" s="134"/>
      <c r="F47" s="134"/>
      <c r="G47" s="134"/>
      <c r="H47" s="134"/>
      <c r="I47" s="134"/>
      <c r="J47" s="29">
        <v>476.88</v>
      </c>
    </row>
    <row r="48" spans="2:10" ht="15" customHeight="1">
      <c r="B48" s="134" t="s">
        <v>57</v>
      </c>
      <c r="C48" s="134"/>
      <c r="D48" s="134"/>
      <c r="E48" s="134"/>
      <c r="F48" s="134"/>
      <c r="G48" s="134"/>
      <c r="H48" s="134"/>
      <c r="I48" s="134"/>
      <c r="J48" s="29">
        <v>265.17</v>
      </c>
    </row>
    <row r="49" spans="2:10" ht="15" customHeight="1">
      <c r="B49" s="134" t="s">
        <v>58</v>
      </c>
      <c r="C49" s="134"/>
      <c r="D49" s="134"/>
      <c r="E49" s="134"/>
      <c r="F49" s="134"/>
      <c r="G49" s="134"/>
      <c r="H49" s="134"/>
      <c r="I49" s="134"/>
      <c r="J49" s="29">
        <v>476.88</v>
      </c>
    </row>
    <row r="50" spans="2:10" ht="15" customHeight="1">
      <c r="B50" s="134" t="s">
        <v>59</v>
      </c>
      <c r="C50" s="134"/>
      <c r="D50" s="134"/>
      <c r="E50" s="134"/>
      <c r="F50" s="134"/>
      <c r="G50" s="134"/>
      <c r="H50" s="134"/>
      <c r="I50" s="134"/>
      <c r="J50" s="29">
        <v>265.17</v>
      </c>
    </row>
    <row r="51" spans="2:10" ht="15" customHeight="1">
      <c r="B51" s="134" t="s">
        <v>60</v>
      </c>
      <c r="C51" s="134"/>
      <c r="D51" s="134"/>
      <c r="E51" s="134"/>
      <c r="F51" s="134"/>
      <c r="G51" s="134"/>
      <c r="H51" s="134"/>
      <c r="I51" s="134"/>
      <c r="J51" s="29">
        <v>70.62</v>
      </c>
    </row>
    <row r="52" spans="2:10" ht="15" customHeight="1">
      <c r="B52" s="134" t="s">
        <v>61</v>
      </c>
      <c r="C52" s="134"/>
      <c r="D52" s="134"/>
      <c r="E52" s="134"/>
      <c r="F52" s="134"/>
      <c r="G52" s="134"/>
      <c r="H52" s="134"/>
      <c r="I52" s="134"/>
      <c r="J52" s="29">
        <v>70.62</v>
      </c>
    </row>
    <row r="53" spans="2:10" ht="15" customHeight="1">
      <c r="B53" s="134" t="s">
        <v>62</v>
      </c>
      <c r="C53" s="134"/>
      <c r="D53" s="134"/>
      <c r="E53" s="134"/>
      <c r="F53" s="134"/>
      <c r="G53" s="134"/>
      <c r="H53" s="134"/>
      <c r="I53" s="134"/>
      <c r="J53" s="29">
        <v>156.7</v>
      </c>
    </row>
    <row r="54" spans="2:10" ht="15" customHeight="1">
      <c r="B54" s="134" t="s">
        <v>63</v>
      </c>
      <c r="C54" s="134"/>
      <c r="D54" s="134"/>
      <c r="E54" s="134"/>
      <c r="F54" s="134"/>
      <c r="G54" s="134"/>
      <c r="H54" s="134"/>
      <c r="I54" s="134"/>
      <c r="J54" s="29">
        <v>102.05</v>
      </c>
    </row>
    <row r="55" spans="2:10" ht="15" customHeight="1">
      <c r="B55" s="134" t="s">
        <v>64</v>
      </c>
      <c r="C55" s="134"/>
      <c r="D55" s="134"/>
      <c r="E55" s="134"/>
      <c r="F55" s="134"/>
      <c r="G55" s="134"/>
      <c r="H55" s="134"/>
      <c r="I55" s="134"/>
      <c r="J55" s="29">
        <v>102.05</v>
      </c>
    </row>
    <row r="56" spans="2:10" ht="15" customHeight="1">
      <c r="B56" s="134" t="s">
        <v>66</v>
      </c>
      <c r="C56" s="134"/>
      <c r="D56" s="134"/>
      <c r="E56" s="134"/>
      <c r="F56" s="134"/>
      <c r="G56" s="134"/>
      <c r="H56" s="134"/>
      <c r="I56" s="134"/>
      <c r="J56" s="29">
        <v>581.63</v>
      </c>
    </row>
    <row r="57" spans="2:10" ht="15" customHeight="1">
      <c r="B57" s="140" t="s">
        <v>67</v>
      </c>
      <c r="C57" s="140"/>
      <c r="D57" s="140"/>
      <c r="E57" s="140"/>
      <c r="F57" s="140"/>
      <c r="G57" s="140"/>
      <c r="H57" s="140"/>
      <c r="I57" s="140"/>
      <c r="J57" s="30">
        <v>362.54</v>
      </c>
    </row>
    <row r="58" spans="2:10" ht="15" customHeight="1">
      <c r="B58" s="134" t="s">
        <v>81</v>
      </c>
      <c r="C58" s="134"/>
      <c r="D58" s="134"/>
      <c r="E58" s="134"/>
      <c r="F58" s="134"/>
      <c r="G58" s="134"/>
      <c r="H58" s="134"/>
      <c r="I58" s="134"/>
      <c r="J58" s="29">
        <v>229.86</v>
      </c>
    </row>
    <row r="59" spans="2:10" ht="15" customHeight="1">
      <c r="B59" s="134" t="s">
        <v>65</v>
      </c>
      <c r="C59" s="134"/>
      <c r="D59" s="134"/>
      <c r="E59" s="134"/>
      <c r="F59" s="134"/>
      <c r="G59" s="134"/>
      <c r="H59" s="134"/>
      <c r="I59" s="134"/>
      <c r="J59" s="29">
        <v>229.86</v>
      </c>
    </row>
    <row r="60" spans="2:10" ht="39" customHeight="1">
      <c r="B60" s="110"/>
      <c r="C60" s="137" t="s">
        <v>85</v>
      </c>
      <c r="D60" s="137"/>
      <c r="E60" s="137"/>
      <c r="F60" s="137"/>
      <c r="G60" s="137"/>
      <c r="H60" s="137"/>
      <c r="I60" s="137"/>
      <c r="J60" s="138"/>
    </row>
    <row r="61" spans="2:10" ht="15" customHeight="1">
      <c r="B61" s="139" t="s">
        <v>68</v>
      </c>
      <c r="C61" s="139"/>
      <c r="D61" s="139"/>
      <c r="E61" s="139"/>
      <c r="F61" s="139"/>
      <c r="G61" s="139"/>
      <c r="H61" s="139"/>
      <c r="I61" s="139"/>
      <c r="J61" s="139"/>
    </row>
    <row r="62" spans="2:10" ht="15" customHeight="1" thickBot="1">
      <c r="B62" s="135" t="s">
        <v>48</v>
      </c>
      <c r="C62" s="135"/>
      <c r="D62" s="135"/>
      <c r="E62" s="135"/>
      <c r="F62" s="135"/>
      <c r="G62" s="135"/>
      <c r="H62" s="135"/>
      <c r="I62" s="135"/>
      <c r="J62" s="31" t="s">
        <v>49</v>
      </c>
    </row>
    <row r="63" spans="2:10" ht="15" customHeight="1" thickTop="1">
      <c r="B63" s="136" t="s">
        <v>69</v>
      </c>
      <c r="C63" s="136"/>
      <c r="D63" s="136"/>
      <c r="E63" s="136"/>
      <c r="F63" s="136"/>
      <c r="G63" s="136"/>
      <c r="H63" s="136"/>
      <c r="I63" s="136"/>
      <c r="J63" s="28">
        <v>1486.86</v>
      </c>
    </row>
    <row r="64" spans="2:10" ht="15" customHeight="1">
      <c r="B64" s="134" t="s">
        <v>70</v>
      </c>
      <c r="C64" s="134"/>
      <c r="D64" s="134"/>
      <c r="E64" s="134"/>
      <c r="F64" s="134"/>
      <c r="G64" s="134"/>
      <c r="H64" s="134"/>
      <c r="I64" s="134"/>
      <c r="J64" s="29">
        <v>1332.05</v>
      </c>
    </row>
    <row r="65" spans="2:10" ht="15" customHeight="1">
      <c r="B65" s="134" t="s">
        <v>98</v>
      </c>
      <c r="C65" s="134"/>
      <c r="D65" s="134"/>
      <c r="E65" s="134"/>
      <c r="F65" s="134"/>
      <c r="G65" s="134"/>
      <c r="H65" s="134"/>
      <c r="I65" s="134"/>
      <c r="J65" s="29">
        <v>1082.39</v>
      </c>
    </row>
    <row r="66" spans="2:10" ht="13.5" thickBot="1">
      <c r="B66" s="157" t="s">
        <v>71</v>
      </c>
      <c r="C66" s="157"/>
      <c r="D66" s="157"/>
      <c r="E66" s="157"/>
      <c r="F66" s="157"/>
      <c r="G66" s="157"/>
      <c r="H66" s="157"/>
      <c r="I66" s="157"/>
      <c r="J66" s="32">
        <v>929.7</v>
      </c>
    </row>
    <row r="67" spans="2:9" ht="13.5" thickTop="1">
      <c r="B67" s="154"/>
      <c r="C67" s="154"/>
      <c r="D67" s="154"/>
      <c r="E67" s="154"/>
      <c r="F67" s="154"/>
      <c r="G67" s="154"/>
      <c r="H67" s="154"/>
      <c r="I67" s="154"/>
    </row>
  </sheetData>
  <sheetProtection/>
  <mergeCells count="63">
    <mergeCell ref="B8:L8"/>
    <mergeCell ref="B66:I66"/>
    <mergeCell ref="B67:I67"/>
    <mergeCell ref="G3:L4"/>
    <mergeCell ref="B50:I50"/>
    <mergeCell ref="B51:I51"/>
    <mergeCell ref="B52:I52"/>
    <mergeCell ref="B53:I53"/>
    <mergeCell ref="B54:I54"/>
    <mergeCell ref="B55:I55"/>
    <mergeCell ref="B47:I47"/>
    <mergeCell ref="B48:I48"/>
    <mergeCell ref="B49:I49"/>
    <mergeCell ref="G32:H32"/>
    <mergeCell ref="C33:D33"/>
    <mergeCell ref="G33:H33"/>
    <mergeCell ref="C36:D36"/>
    <mergeCell ref="C37:D37"/>
    <mergeCell ref="B39:J39"/>
    <mergeCell ref="J33:K33"/>
    <mergeCell ref="C34:D34"/>
    <mergeCell ref="C35:D35"/>
    <mergeCell ref="G34:H34"/>
    <mergeCell ref="J34:K34"/>
    <mergeCell ref="G35:H35"/>
    <mergeCell ref="J35:K35"/>
    <mergeCell ref="C6:K6"/>
    <mergeCell ref="B10:D10"/>
    <mergeCell ref="F10:H10"/>
    <mergeCell ref="J10:L10"/>
    <mergeCell ref="B12:B17"/>
    <mergeCell ref="F12:F17"/>
    <mergeCell ref="J12:J15"/>
    <mergeCell ref="J16:J19"/>
    <mergeCell ref="B18:B22"/>
    <mergeCell ref="F18:F22"/>
    <mergeCell ref="J20:J23"/>
    <mergeCell ref="B23:B27"/>
    <mergeCell ref="F23:F27"/>
    <mergeCell ref="J26:L32"/>
    <mergeCell ref="B29:H29"/>
    <mergeCell ref="B30:D30"/>
    <mergeCell ref="F30:H30"/>
    <mergeCell ref="C31:D31"/>
    <mergeCell ref="G31:H31"/>
    <mergeCell ref="C32:D32"/>
    <mergeCell ref="B56:I56"/>
    <mergeCell ref="B57:I57"/>
    <mergeCell ref="B58:I58"/>
    <mergeCell ref="B40:I40"/>
    <mergeCell ref="B41:I41"/>
    <mergeCell ref="B42:I42"/>
    <mergeCell ref="B43:I43"/>
    <mergeCell ref="B45:I45"/>
    <mergeCell ref="B46:I46"/>
    <mergeCell ref="B44:I44"/>
    <mergeCell ref="B65:I65"/>
    <mergeCell ref="B59:I59"/>
    <mergeCell ref="B62:I62"/>
    <mergeCell ref="B63:I63"/>
    <mergeCell ref="B64:I64"/>
    <mergeCell ref="C60:J60"/>
    <mergeCell ref="B61:J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FETE-UGT CIUDAD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PUBLICA</dc:creator>
  <cp:keywords/>
  <dc:description/>
  <cp:lastModifiedBy>USERDANI</cp:lastModifiedBy>
  <cp:lastPrinted>2019-01-25T10:25:18Z</cp:lastPrinted>
  <dcterms:created xsi:type="dcterms:W3CDTF">2005-01-05T09:54:55Z</dcterms:created>
  <dcterms:modified xsi:type="dcterms:W3CDTF">2019-07-30T23:20:04Z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